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ЭтаКнига" defaultThemeVersion="124226"/>
  <mc:AlternateContent xmlns:mc="http://schemas.openxmlformats.org/markup-compatibility/2006">
    <mc:Choice Requires="x15">
      <x15ac:absPath xmlns:x15ac="http://schemas.microsoft.com/office/spreadsheetml/2010/11/ac" url="D:\Рабочий стол\РО 2020\"/>
    </mc:Choice>
  </mc:AlternateContent>
  <xr:revisionPtr revIDLastSave="0" documentId="13_ncr:1_{10AB744C-8651-4F70-8B3A-506EC26B92B6}" xr6:coauthVersionLast="45" xr6:coauthVersionMax="45" xr10:uidLastSave="{00000000-0000-0000-0000-000000000000}"/>
  <bookViews>
    <workbookView xWindow="-120" yWindow="-120" windowWidth="29040" windowHeight="15840" tabRatio="969" xr2:uid="{00000000-000D-0000-FFFF-FFFF00000000}"/>
  </bookViews>
  <sheets>
    <sheet name="МР" sheetId="3" r:id="rId1"/>
    <sheet name="Лист1" sheetId="4" r:id="rId2"/>
  </sheets>
  <definedNames>
    <definedName name="_xlnm.Print_Titles" localSheetId="0">МР!$10:$10</definedName>
    <definedName name="_xlnm.Print_Area" localSheetId="0">МР!$A$1:$S$108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 i="3" l="1"/>
  <c r="R11" i="3"/>
  <c r="S11" i="3"/>
  <c r="C9" i="4" l="1"/>
  <c r="D9" i="4"/>
  <c r="E9" i="4"/>
  <c r="F9" i="4"/>
  <c r="B9" i="4"/>
  <c r="G8" i="4"/>
  <c r="G7" i="4"/>
  <c r="G4" i="4"/>
  <c r="G5" i="4"/>
  <c r="G6" i="4"/>
  <c r="G3" i="4"/>
  <c r="G9" i="4" s="1"/>
  <c r="G2" i="4"/>
  <c r="O90" i="3"/>
  <c r="P90" i="3"/>
  <c r="Q90" i="3"/>
  <c r="R90" i="3"/>
  <c r="S90" i="3"/>
  <c r="N90" i="3"/>
  <c r="N87" i="3"/>
  <c r="O87" i="3"/>
  <c r="P87" i="3"/>
  <c r="Q87" i="3"/>
  <c r="R87" i="3"/>
  <c r="S87" i="3"/>
  <c r="N70" i="3"/>
  <c r="O65" i="3"/>
  <c r="P65" i="3"/>
  <c r="Q65" i="3"/>
  <c r="R65" i="3"/>
  <c r="S65" i="3"/>
  <c r="N65" i="3"/>
  <c r="N64" i="3"/>
  <c r="O62" i="3"/>
  <c r="P62" i="3"/>
  <c r="Q62" i="3"/>
  <c r="R62" i="3"/>
  <c r="S62" i="3"/>
  <c r="N62" i="3"/>
  <c r="N61" i="3"/>
  <c r="O52" i="3"/>
  <c r="P52" i="3"/>
  <c r="Q52" i="3"/>
  <c r="R52" i="3"/>
  <c r="S52" i="3"/>
  <c r="N52" i="3"/>
  <c r="O45" i="3"/>
  <c r="P45" i="3"/>
  <c r="Q45" i="3"/>
  <c r="R45" i="3"/>
  <c r="S45" i="3"/>
  <c r="N45" i="3"/>
  <c r="N12" i="3" s="1"/>
  <c r="O13" i="3"/>
  <c r="O12" i="3" s="1"/>
  <c r="P13" i="3"/>
  <c r="P12" i="3" s="1"/>
  <c r="Q13" i="3"/>
  <c r="R13" i="3"/>
  <c r="S13" i="3"/>
  <c r="S12" i="3" s="1"/>
  <c r="N13" i="3"/>
  <c r="R12" i="3" l="1"/>
  <c r="Q12" i="3"/>
  <c r="Q11" i="3" s="1"/>
  <c r="N20" i="3"/>
  <c r="R54" i="3" l="1"/>
  <c r="S54" i="3" s="1"/>
  <c r="Q54" i="3"/>
  <c r="P54" i="3"/>
  <c r="O54" i="3"/>
  <c r="N54" i="3"/>
  <c r="S53" i="3"/>
  <c r="R53" i="3"/>
  <c r="Q53" i="3"/>
  <c r="P53" i="3"/>
  <c r="O53" i="3"/>
  <c r="N53" i="3"/>
  <c r="N14" i="3"/>
  <c r="P29" i="3"/>
  <c r="O29" i="3"/>
  <c r="N29" i="3"/>
  <c r="R59" i="3"/>
  <c r="Q59" i="3"/>
  <c r="P59" i="3"/>
  <c r="O59" i="3"/>
  <c r="N59" i="3"/>
  <c r="S55" i="3"/>
  <c r="R55" i="3"/>
  <c r="Q55" i="3"/>
  <c r="P55" i="3"/>
  <c r="R28" i="3" l="1"/>
  <c r="Q28" i="3"/>
  <c r="P28" i="3"/>
  <c r="O28" i="3"/>
  <c r="N28" i="3"/>
  <c r="S24" i="3"/>
  <c r="R24" i="3"/>
  <c r="Q24" i="3"/>
  <c r="P24" i="3"/>
  <c r="O24" i="3"/>
  <c r="N24" i="3"/>
  <c r="S82" i="3"/>
  <c r="S79" i="3" s="1"/>
  <c r="S80" i="3"/>
  <c r="R79" i="3"/>
  <c r="Q79" i="3"/>
  <c r="P79" i="3"/>
  <c r="O79" i="3"/>
  <c r="N79" i="3"/>
  <c r="R74" i="3"/>
  <c r="Q74" i="3"/>
  <c r="P74" i="3"/>
  <c r="O74" i="3"/>
  <c r="N74" i="3"/>
  <c r="R73" i="3"/>
  <c r="Q73" i="3"/>
  <c r="P73" i="3"/>
  <c r="O73" i="3"/>
  <c r="N73" i="3"/>
  <c r="P70" i="3"/>
  <c r="Q70" i="3"/>
  <c r="R70" i="3"/>
  <c r="S72" i="3"/>
  <c r="S67" i="3"/>
  <c r="O70" i="3" l="1"/>
  <c r="O35" i="3" l="1"/>
  <c r="N35" i="3"/>
  <c r="S23" i="3"/>
  <c r="R23" i="3"/>
  <c r="Q23" i="3"/>
  <c r="P23" i="3"/>
  <c r="N23" i="3"/>
  <c r="R22" i="3"/>
  <c r="Q22" i="3"/>
  <c r="P22" i="3"/>
  <c r="O22" i="3"/>
  <c r="N22" i="3"/>
  <c r="N21" i="3"/>
  <c r="P20" i="3"/>
  <c r="P19" i="3"/>
  <c r="N19" i="3"/>
  <c r="P91" i="3" l="1"/>
  <c r="O86" i="3"/>
  <c r="O83" i="3" s="1"/>
  <c r="P86" i="3"/>
  <c r="P83" i="3" s="1"/>
  <c r="Q86" i="3"/>
  <c r="Q83" i="3" s="1"/>
  <c r="S86" i="3"/>
  <c r="S83" i="3" s="1"/>
  <c r="Q64" i="3"/>
  <c r="O64" i="3"/>
  <c r="P61" i="3"/>
  <c r="R61" i="3"/>
  <c r="S61" i="3"/>
  <c r="O61" i="3"/>
  <c r="Q61" i="3"/>
  <c r="S35" i="3"/>
  <c r="S14" i="3"/>
  <c r="S16" i="3"/>
  <c r="S22" i="3"/>
  <c r="S26" i="3"/>
  <c r="S27" i="3"/>
  <c r="S28" i="3"/>
  <c r="S59" i="3"/>
  <c r="S71" i="3"/>
  <c r="S73" i="3"/>
  <c r="S74" i="3"/>
  <c r="S75" i="3"/>
  <c r="S76" i="3"/>
  <c r="S78" i="3"/>
  <c r="S97" i="3"/>
  <c r="P11" i="3" l="1"/>
  <c r="R86" i="3"/>
  <c r="R83" i="3" s="1"/>
  <c r="O11" i="3"/>
  <c r="S70" i="3"/>
  <c r="S64" i="3" s="1"/>
  <c r="R64" i="3"/>
  <c r="P64" i="3"/>
  <c r="N86" i="3" l="1"/>
  <c r="N83" i="3" s="1"/>
  <c r="N11" i="3"/>
</calcChain>
</file>

<file path=xl/sharedStrings.xml><?xml version="1.0" encoding="utf-8"?>
<sst xmlns="http://schemas.openxmlformats.org/spreadsheetml/2006/main" count="933" uniqueCount="355">
  <si>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</si>
  <si>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</si>
  <si>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</si>
  <si>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</si>
  <si>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</si>
  <si>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</si>
  <si>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</si>
  <si>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</si>
  <si>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</si>
  <si>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</si>
  <si>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</si>
  <si>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</si>
  <si>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</si>
  <si>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</si>
  <si>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</si>
  <si>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</si>
  <si>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</si>
  <si>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</si>
  <si>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Главный бухгалтер</t>
  </si>
  <si>
    <t>Единица измерения: тыс. руб. (с точностью до первого десятичного знака)</t>
  </si>
  <si>
    <r>
      <t xml:space="preserve">Наименование муниципального района Республики Башкортостан </t>
    </r>
    <r>
      <rPr>
        <b/>
        <sz val="12"/>
        <color theme="1"/>
        <rFont val="Times New Roman"/>
        <family val="1"/>
        <charset val="204"/>
      </rPr>
      <t>Мелеузовский район</t>
    </r>
  </si>
  <si>
    <t>владение, пользование и распоряжение имуществом, находящимся в муниципальной собственности муниципального района</t>
  </si>
  <si>
    <t xml:space="preserve">Федеральный закон от 06.10.2003 № 131-ФЗ "Об общих принципах организации местного самоуправления в Российской Федерации".
</t>
  </si>
  <si>
    <t xml:space="preserve"> подп.3 п.1 ст.15
</t>
  </si>
  <si>
    <t xml:space="preserve">08.10.2003-01.01.2999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</si>
  <si>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</si>
  <si>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пп.3 п.1 ст.4</t>
  </si>
  <si>
    <t xml:space="preserve">01.01.2006-01.01.2999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</si>
  <si>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</si>
  <si>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подп.4 п.1 ст.15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</si>
  <si>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</si>
  <si>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пп.4 п.1 ст.4</t>
  </si>
  <si>
    <t>0500</t>
  </si>
  <si>
    <t>0502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</si>
  <si>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</si>
  <si>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подп.5 п.1 ст.15
</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</si>
  <si>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</si>
  <si>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пп.5 п.1 ст.4</t>
  </si>
  <si>
    <t>0400</t>
  </si>
  <si>
    <t>0409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</si>
  <si>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</si>
  <si>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xml:space="preserve"> подп.6 п.1 ст.15
</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</si>
  <si>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</si>
  <si>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пп.6 п.1 ст.4</t>
  </si>
  <si>
    <t>0408</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</si>
  <si>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</si>
  <si>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0300</t>
  </si>
  <si>
    <t>пп.8 п.1 ст.4</t>
  </si>
  <si>
    <t>0309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</si>
  <si>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</si>
  <si>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 подп.15 п.1 ст.15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</si>
  <si>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</si>
  <si>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пп.16 п.1 ст.4</t>
  </si>
  <si>
    <t>0412</t>
  </si>
  <si>
    <t>0800</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</si>
  <si>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</si>
  <si>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</si>
  <si>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 подп.19.1 п.1 ст.15
</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</si>
  <si>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</si>
  <si>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пп.22 п.1 ст.4</t>
  </si>
  <si>
    <t>0800,                 1200</t>
  </si>
  <si>
    <t>0801,                     1201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</si>
  <si>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</si>
  <si>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 подп.21 п.1 ст.15
</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</si>
  <si>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                                                  Муниципальная программа "Обеспечение общественной безопасности в муниципальном районе Мелеузовский район Республики Башкортостан"</t>
  </si>
  <si>
    <t>пп.25 п.1 ст.4</t>
  </si>
  <si>
    <t xml:space="preserve"> подп.25 п.1 ст.15
</t>
  </si>
  <si>
    <t xml:space="preserve">Постановление Правительства Республики Башкортостан от 30.11.2007 № 348 "О республиканской программе развития сельского хозяйства и регулирования рынков сельскохозяйственной продукции, сырья и продовольствия на 2008-2012 годы".
</t>
  </si>
  <si>
    <t xml:space="preserve">в целом
</t>
  </si>
  <si>
    <t xml:space="preserve">01.01.2008-31.12.2012
</t>
  </si>
  <si>
    <t>пп.29 п.1 ст.4</t>
  </si>
  <si>
    <t xml:space="preserve"> подп.26 п.1 ст.15
</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</si>
  <si>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</si>
  <si>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пп.30 п.1 ст.4</t>
  </si>
  <si>
    <t>1100</t>
  </si>
  <si>
    <t>1101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</si>
  <si>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</si>
  <si>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Постановление Правительства Республики Башкортостан от 29.01.2015 № 10 "О переходе на поквартирные системы отоплепния и установке блочных котельных в муниципальных районах и городских округах в 2015-2020 годах".
</t>
  </si>
  <si>
    <t xml:space="preserve">29.01.2015-31.12.2020
</t>
  </si>
  <si>
    <t xml:space="preserve"> п.9 ст.34
</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</si>
  <si>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</si>
  <si>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 ч.1 ст.8
</t>
  </si>
  <si>
    <t xml:space="preserve">15.04.2006-01.01.2999
</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</si>
  <si>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</si>
  <si>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ст.34</t>
  </si>
  <si>
    <t>0100</t>
  </si>
  <si>
    <t>Федеральный закон от 06.10.2003 № 131-ФЗ "Об общих принципах организации местного самоуправления в Российской Федерации".</t>
  </si>
  <si>
    <t>0113</t>
  </si>
  <si>
    <t>В целом</t>
  </si>
  <si>
    <t>0405</t>
  </si>
  <si>
    <t xml:space="preserve"> подп.7 п.1 ст.17
</t>
  </si>
  <si>
    <t>Устав муниципального района Мелеузовский район РБ  ,                                    Муниципальная программа "Развитие культуры в муниципальном районе Мелеузовский район Республики Башкортостан"</t>
  </si>
  <si>
    <t>пп.9 п.1 ст.6</t>
  </si>
  <si>
    <t>1200</t>
  </si>
  <si>
    <t>1202</t>
  </si>
  <si>
    <t>Соглашение между органами местного самоуправления муниципального района Мелеузовский район РБ и поселения о передаче полномочий</t>
  </si>
  <si>
    <t xml:space="preserve">01.01.2017-31.12.2017
</t>
  </si>
  <si>
    <t>1001</t>
  </si>
  <si>
    <t xml:space="preserve"> п.4 ст.15
</t>
  </si>
  <si>
    <t>п.2 ст. 15</t>
  </si>
  <si>
    <t>1000</t>
  </si>
  <si>
    <t>п.2 ст. 15.1</t>
  </si>
  <si>
    <t>Муниципальная программа "Социальная поддержка граждан в муниципальном районе Мелеузовский район Республики Башкортостан"</t>
  </si>
  <si>
    <t>01.01.2017-31.12.2021  г.г.</t>
  </si>
  <si>
    <t>Федеральный закон от 21.07.2007 г.№ 185-ФЗ "О Фонде содействия реформированию жилищно-коммунального хозяйства"</t>
  </si>
  <si>
    <t>21.07.2007-01.01.2999</t>
  </si>
  <si>
    <t>Закон Республики Башкортостан от 28.06.2013 г.№ 694-з "Об организации проведения капитального ремонта общего имущества в многоквартирных домах, расположенных на территории Республики Башкортостан"</t>
  </si>
  <si>
    <t>п.9 ст.19</t>
  </si>
  <si>
    <t>28.06.2013-01.01.2999</t>
  </si>
  <si>
    <t>Соглашение между Министерствомжилитщно-коммунального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</si>
  <si>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15.07.2013 г. № 598 "О федеральной целевой программе "Устойчивое развитие сельских территорий на 2014-2017 годы и на период до 2020 года"".</t>
  </si>
  <si>
    <t xml:space="preserve">  п.2 ст. 15.1</t>
  </si>
  <si>
    <t>15.07.2013-01.01.2020</t>
  </si>
  <si>
    <t>Закон Республики Башкортостан от 02.12.2005 г. № 250-з "О регулировании жилищных отношений в Республике Башкортостан".</t>
  </si>
  <si>
    <t>ст.19</t>
  </si>
  <si>
    <t>12.12.2005-01.01.2999</t>
  </si>
  <si>
    <t>Соглашение между Министерством сельского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</si>
  <si>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 xml:space="preserve">В целом      </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</si>
  <si>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</si>
  <si>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 xml:space="preserve">19.10.1999-01.01.2999
</t>
  </si>
  <si>
    <t>пп. 24 п. 2 ст. 26.3</t>
  </si>
  <si>
    <t xml:space="preserve">Закон Республики Башкортостан от 24.07.2000 № 87-з "О государственной поддержке многодетных семей в Республике Башкортостан".
</t>
  </si>
  <si>
    <t>ст. 5</t>
  </si>
  <si>
    <t>24.07.2000-01.01.2999</t>
  </si>
  <si>
    <t xml:space="preserve">Соглашение между Министерством образования РБ и Администрацией муниципального района Мелеузовский район РБ </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</si>
  <si>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</si>
  <si>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Закон Республики Башкортостан от 10.10.2006 № 354-з "О наделении органов местного самоуправления отдельными государственными полномочиями Республики Башкортостан по созданию и обеспечению административных комиссий".
</t>
  </si>
  <si>
    <t xml:space="preserve"> п.2 ч.1 ст.1
</t>
  </si>
  <si>
    <t xml:space="preserve">01.01.2006-01.01.2999                                                                                                                                                                                                                                                                                                                                                                                                               10.10.2006-01.01.2999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</si>
  <si>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</si>
  <si>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на организацию и осуществление деятельности по опеке и попечительству</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</si>
  <si>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</si>
  <si>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п.4 ч.1 ст.1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</si>
  <si>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</si>
  <si>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Закон Республики Башкортостан от 03.03.1994 № ВС-22/43 "О ветеринарии"</t>
  </si>
  <si>
    <t xml:space="preserve"> ст 5 ч 4</t>
  </si>
  <si>
    <t>03.03.1994 - 01.01.2999</t>
  </si>
  <si>
    <t>Соглашение между Администрацией муниципального района Мелеузовский район РБ и Управлением ветеринарии РБ</t>
  </si>
  <si>
    <t xml:space="preserve">п.2 ст.15.1                                                                                              </t>
  </si>
  <si>
    <t>Соглашение между органами местного самоуправления муниципального района и поселения о передаче полномочий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</si>
  <si>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0500,                1400</t>
  </si>
  <si>
    <t>0503,                    0505,              1403</t>
  </si>
  <si>
    <t>Соглашение между органами местного самоуправления муниципального района и поселения о передаче полномочий                                                      Муниципальная программа "Дорожное хозяйство и транспортное обслуживание муниципального района Мелеузовский район Республики Башкортостан"</t>
  </si>
  <si>
    <t xml:space="preserve">Федеральный закон от 28.03.1998 № 53-ФЗ "О воинской обязанности и военной службе".
</t>
  </si>
  <si>
    <t xml:space="preserve"> абз.2,22 п.2 ст.8
</t>
  </si>
  <si>
    <t xml:space="preserve">02.04.1998-01.01.2999
</t>
  </si>
  <si>
    <t>Соглашение между Гос. комитетом РБ  по делам юстиции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</si>
  <si>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0200</t>
  </si>
  <si>
    <t>0203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</si>
  <si>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(городскому поселению)</t>
  </si>
  <si>
    <t>закупка автотранспортных средств и коммунальной техники</t>
  </si>
  <si>
    <t>владение, пользование и распоряжение имуществом, находящимся в муниципальной собственности селського поселения</t>
  </si>
  <si>
    <t>долевое финансирование на решение отдельных вопросов местного значения</t>
  </si>
  <si>
    <t>Федеральный закон от 07.12.2011 г. № 416-ФЗ "О водоснабжении и водоотведении"</t>
  </si>
  <si>
    <t xml:space="preserve">07.12.2011-01.01.2999
</t>
  </si>
  <si>
    <t>Постановление Правительства РБ от 20.02.2015 г. № 49 "О внесении изменений в некоторые решения Правительства Республики Башкортостан и об утверждении правил предоставления и распределения субсидий бюджетам муниципальных районов Республики Башкортостан по мероприятиям ФЦП "Устойчивое развитие сельских территорий на 2014-2017 годы и на период до 2020 года"</t>
  </si>
  <si>
    <t>пр 1-4</t>
  </si>
  <si>
    <t>20.02.2015-01.01.2999</t>
  </si>
  <si>
    <t>Постановление Правительства Республики Башкортостан от 04.05.2010 г. № 160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расходных обязательств, возникающих при выполнении полномочий органов МСУ по вопросам местного значения"</t>
  </si>
  <si>
    <t xml:space="preserve">04.05.2010-01.01.2999
</t>
  </si>
  <si>
    <t>п. 7.1</t>
  </si>
  <si>
    <t>п.2 ст.14.1</t>
  </si>
  <si>
    <t>по плану</t>
  </si>
  <si>
    <t>по факту исполнения</t>
  </si>
  <si>
    <t>плановый период</t>
  </si>
  <si>
    <t xml:space="preserve">Договора между Администрацией муниц. р-на Мелеузовский район и Мелеузовской горрайорганизацией ветеранов», РО ОООИ «Всероссийское общество глухих» по РБ, Первичной территориальной организацией союза ветеранов Афганистана Г. Мелеуза, Мелеузовской ГРО БРО ВОИ                                                                           Муниципальная программа "Социальная поддержка граждан в муниципальном районе  Мелеузовский район Республики Башкортостан";   </t>
  </si>
  <si>
    <t>Постановление Правительства РБ от 22.01.2014 № 18 "О государственной программе "Развитие транспортной системы в Республике Башкортостан"</t>
  </si>
  <si>
    <t>пр. 5</t>
  </si>
  <si>
    <t>01.01.2014-01.01.2025</t>
  </si>
  <si>
    <t>Соглашение между органами местного самоуправления муниципального района и поселения о передаче полномочий                                                                                            Муниципальная программа  "Дорожное хозяйство и транспортное обслуживание муниципального района Мелеузовский район Республики Башкортостан"</t>
  </si>
  <si>
    <t xml:space="preserve">28.10.2013-31.12.2018
</t>
  </si>
  <si>
    <t>Постановление Правительства Республики Башкортостан от 28.10.2013 г. № 484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педагогических работников муниципальных учреждений дополнительного образования детей - до средней заработной платы учителей в Республике Башкортостан"</t>
  </si>
  <si>
    <t xml:space="preserve">Федеральный закон от 06.10.2003 № 131-ФЗ "Об общих принципах организации местного самоуправления в Российской Федерации"
</t>
  </si>
  <si>
    <t xml:space="preserve">п.2 ст.14.1                                                                                              </t>
  </si>
  <si>
    <t>Соглашение между органами местного самоуправления муниципального района Мелеузовский район РБ и городского поселения город Мелеуз                                                                                     Муниципальная программа "Развитие культуры в муниципальном районе Мелеузовский район Республики Башкортостан"</t>
  </si>
  <si>
    <t>0310</t>
  </si>
  <si>
    <t>пп.32 п.1 ст.4</t>
  </si>
  <si>
    <t>Соглашение между органами местного самоуправления муниципального района Мелеузовский район РБ и поселения о передаче полномочий                                                    Муниципальная программа  "Социальная поддержка граждан в муниципальном районе Мелеузовский район Республики Башкортостан"</t>
  </si>
  <si>
    <t xml:space="preserve">19.04.2017-01.01.2999
</t>
  </si>
  <si>
    <t>Постановление Правительства Республики Башкортостан от 19.04.2017 г. № 168 "О реализации на территории Республики Башкортостан проектов развития общественной инфраструктуры, основанных на местных инициативах"</t>
  </si>
  <si>
    <t>Соглашение между органами местного самоуправления муниципального района и сельского поселения Сарышевский сельсовет                                                                                            Муниципальная программа  "Обеспечение общественной безопсности в муниципальном районе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</si>
  <si>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системы жилищно-коммунального хозяйства, строиетльного комплекса и управления муниципальной собственностью муниципального района Мелеузовский район Республики Башкортостан"</t>
  </si>
  <si>
    <t xml:space="preserve">                       1400</t>
  </si>
  <si>
    <t xml:space="preserve">                                 1403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</si>
  <si>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</si>
  <si>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ст 17 п 1 пп 6.1</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</si>
  <si>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</si>
  <si>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пп.8 п.1 ст.6</t>
  </si>
  <si>
    <t xml:space="preserve"> подп.11 п.1 ст.15
</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</si>
  <si>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</si>
  <si>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</si>
  <si>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11.04.2000-01.01.2999
</t>
  </si>
  <si>
    <t xml:space="preserve">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культуры в муниципальном районе Мелеузовский район Республики Башкортостан"                                               </t>
  </si>
  <si>
    <t>пп.13 п.1 ст.4</t>
  </si>
  <si>
    <t>0700</t>
  </si>
  <si>
    <t xml:space="preserve">                  0702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</si>
  <si>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</si>
  <si>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 подп.19 п.1 ст.15
</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</si>
  <si>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</si>
  <si>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пп.21 п.1 ст.4</t>
  </si>
  <si>
    <t>организация и осуществление мероприятий межпоселенческого характера по работе с детьми и молодежью</t>
  </si>
  <si>
    <t xml:space="preserve"> подп.27 п.1 ст.15
</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</si>
  <si>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</si>
  <si>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пп.31 п.1 ст.4</t>
  </si>
  <si>
    <t>0707</t>
  </si>
  <si>
    <t>Соглашение между органами местного самоуправления муниципального района и городского поселения город Мелеуз                                                                                                           Муниципальная программа "Развитие культуры в муниципальном районе Мелеузовский район Республики Башкортостан"</t>
  </si>
  <si>
    <t xml:space="preserve">п.2 ст.15.1
</t>
  </si>
  <si>
    <t>по составлению списков кандидатов в присяжные заседатели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</si>
  <si>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</si>
  <si>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 xml:space="preserve">ст.15 ч.1 п.4
</t>
  </si>
  <si>
    <t>0600</t>
  </si>
  <si>
    <t>0605</t>
  </si>
  <si>
    <t>Соглашение между органами местного самоуправления муниципального района и поселений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</si>
  <si>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1400</t>
  </si>
  <si>
    <t>1402</t>
  </si>
  <si>
    <t>2023 г.</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</si>
  <si>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</si>
  <si>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</si>
  <si>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</si>
  <si>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</si>
  <si>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эксплуатационыые конторы и другие)</t>
  </si>
  <si>
    <t xml:space="preserve">создание условий для расширения рынка сельскохозяйственной продукции, сырья и продовольствия, </t>
  </si>
  <si>
    <t>создание условий для развития сельскохозяйственного производства в поселениях в сфере животноводства с учетом рыболовства и рыбоводства</t>
  </si>
  <si>
    <t>создание условий для развития сельскохозяйственного производства в поселениях в сфере растениеводства</t>
  </si>
  <si>
    <t>содействие развитию малого и среднего предпринимательства</t>
  </si>
  <si>
    <t>оказание поддержки социально-ориентированнным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</si>
  <si>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</si>
  <si>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соответсвии с жилищным законодательством на территории сельского поселения</t>
  </si>
  <si>
    <t>организация проведения официальных физкультурно-оздоровительных и спортивных мероприятий муниципального района</t>
  </si>
  <si>
    <t>организация в соответсвии с Федеральным законом от 24 июля 20117 г. № 221-ФЗ"О государственном кадастре недвижимости" выполнения комплексных кадастровых работ и устверждение карты плана территории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</si>
  <si>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</si>
  <si>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</si>
  <si>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</si>
  <si>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</si>
  <si>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</si>
  <si>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</si>
  <si>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</si>
  <si>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</si>
  <si>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</si>
  <si>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</si>
  <si>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</si>
  <si>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</si>
  <si>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Предоставление доплаты за выслугу лет к трудовой пенсии муниципальным служащим за счет средств местного бюджета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</si>
  <si>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</si>
  <si>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</si>
  <si>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</si>
  <si>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</si>
  <si>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</si>
  <si>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условий для развития на территории  поселения физической культуры, школьного спорта и массового спорта</t>
  </si>
  <si>
    <t>утверждение правил благоустройства территории поселения, осуществление контроля за их соблюдением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</si>
  <si>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</si>
  <si>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</si>
  <si>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Устав муниципального района Мелеузовский район РБ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</si>
  <si>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</si>
  <si>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</si>
  <si>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 xml:space="preserve">Устав муниципального района Мелеузовский район РБ      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                                                      </t>
  </si>
  <si>
    <t xml:space="preserve">              0412</t>
  </si>
  <si>
    <t>Подготовка и проведение Всероссийской переписи 2020 года</t>
  </si>
  <si>
    <t>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</si>
  <si>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ст 5 п 3</t>
  </si>
  <si>
    <t>Федеральный закон "о всероссийской переписи населения"</t>
  </si>
  <si>
    <t xml:space="preserve">0100, 0400, 0500                    </t>
  </si>
  <si>
    <t xml:space="preserve">0113, 0412, 0501                    </t>
  </si>
  <si>
    <t xml:space="preserve">0405            </t>
  </si>
  <si>
    <t>0500, 1000</t>
  </si>
  <si>
    <t>0501, 1003</t>
  </si>
  <si>
    <t xml:space="preserve">                 1000</t>
  </si>
  <si>
    <t>1003,                    1004</t>
  </si>
  <si>
    <t>0503</t>
  </si>
  <si>
    <t xml:space="preserve">0300, 0500              </t>
  </si>
  <si>
    <t xml:space="preserve">0310, 0503,                    0505           </t>
  </si>
  <si>
    <t xml:space="preserve">0709                  </t>
  </si>
  <si>
    <t xml:space="preserve">0702                  </t>
  </si>
  <si>
    <t xml:space="preserve"> 1000</t>
  </si>
  <si>
    <t>1004</t>
  </si>
  <si>
    <t xml:space="preserve">01.01.2019-31.12.2019
</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</si>
  <si>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</si>
  <si>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 (статья 15 131-ФЗ)</t>
  </si>
  <si>
    <t xml:space="preserve">1.1.по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
</t>
  </si>
  <si>
    <t>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</si>
  <si>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 (статья 15.1  131-ФЗ</t>
  </si>
  <si>
    <t>3.1.по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</si>
  <si>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</si>
  <si>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4.1.за счет субвенций, предоставленных из федерального бюджета, всего</t>
  </si>
  <si>
    <t>4.2. за счет субвенций, предоставленных из бюджета субъекта Российской Федерации, всего</t>
  </si>
  <si>
    <t>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</si>
  <si>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5.1.по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</si>
  <si>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5.2. по предоставлению иных межбюджетных трансфертов, всего</t>
  </si>
  <si>
    <t>5.2.1.в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</si>
  <si>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5.2.2.в иных случаях, не связанных с заключением соглашений, всего</t>
  </si>
  <si>
    <t xml:space="preserve">0405,                 </t>
  </si>
  <si>
    <t xml:space="preserve">0501                    </t>
  </si>
  <si>
    <t xml:space="preserve">0500               </t>
  </si>
  <si>
    <t>Исполнитель</t>
  </si>
  <si>
    <t>ведущий экономист бюджетного отдела</t>
  </si>
  <si>
    <t>А.Ф.Валитова</t>
  </si>
  <si>
    <t xml:space="preserve">  (должность)  </t>
  </si>
  <si>
    <t>(фамилия, инициалы)</t>
  </si>
  <si>
    <t>на 1 января  2021 года</t>
  </si>
  <si>
    <t xml:space="preserve">отчетный 2020 г.
</t>
  </si>
  <si>
    <t>текущий 2021 г.</t>
  </si>
  <si>
    <t>очередной 2022 г.</t>
  </si>
  <si>
    <t>2024 г.</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</si>
  <si>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</si>
  <si>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0314</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</si>
  <si>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</si>
  <si>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 xml:space="preserve">0701,             0702,                  </t>
  </si>
  <si>
    <t>владение, пользование и распоряжение имуществом, находящимся в муниципальной собственности  поселения</t>
  </si>
  <si>
    <t>\</t>
  </si>
  <si>
    <t>на выплату единовременного пособия при всех формах устройства детей, лишенных родительского попечения, в семью</t>
  </si>
  <si>
    <t xml:space="preserve">Федеральный закон от 19.05.1995 № 81-ФЗ "О государственных пособиях гражданам, имеющим детей".
</t>
  </si>
  <si>
    <t xml:space="preserve"> ч.1,2 ст.4.1
</t>
  </si>
  <si>
    <t xml:space="preserve">24.05.1995-01.01.2999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</si>
  <si>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</si>
  <si>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 xml:space="preserve">В целом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</si>
  <si>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</si>
  <si>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1003,1004</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</si>
  <si>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</si>
  <si>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3.отдельные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</si>
  <si>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</si>
  <si>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 xml:space="preserve"> подп.13 п.2 ст.26.3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</si>
  <si>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</si>
  <si>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0702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</si>
  <si>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</si>
  <si>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</si>
  <si>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0701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</si>
  <si>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</si>
  <si>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 17 п 1 пп3</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</si>
  <si>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</si>
  <si>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пп.3 п.1 ст.6</t>
  </si>
  <si>
    <t xml:space="preserve">0103,0104, 0107.                                        0111, 0113                                          </t>
  </si>
  <si>
    <t xml:space="preserve">0103, 0104                                             </t>
  </si>
  <si>
    <t xml:space="preserve"> подп.20 п.1 ст.15
</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</si>
  <si>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</si>
  <si>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 xml:space="preserve">01.01.2016-01.01.2999
</t>
  </si>
  <si>
    <t>1401</t>
  </si>
  <si>
    <t xml:space="preserve"> по предоставлению дотаций на выравнивание бюджетной обеспеченности городских, сельских поселений, всего</t>
  </si>
  <si>
    <t xml:space="preserve">     РЕЕСТР РАСХОДНЫХ ОБЯЗАТЕЛЬСТВ  МУНИЦИПАЛЬНОГО РАЙОНА МЕЛЕУЗОВСКИЙ РАЙОН РЕСПУБЛИКИ БАШКОРТОСТАН 
</t>
  </si>
  <si>
    <t xml:space="preserve">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t>
  </si>
  <si>
    <t>Администрация</t>
  </si>
  <si>
    <t>ФУ</t>
  </si>
  <si>
    <t>совет</t>
  </si>
  <si>
    <t>ЦБ</t>
  </si>
  <si>
    <t>ЦБ ОУ</t>
  </si>
  <si>
    <t>МКУ УО</t>
  </si>
  <si>
    <t>ЕДДС</t>
  </si>
  <si>
    <t>СВОД</t>
  </si>
  <si>
    <t>Условно утвержденные расходы на первый и второй годы планового периода в соответствии с решением о местном бюджете</t>
  </si>
  <si>
    <t>Бюджетный кодекс Российской Федерации от 31.07.1998 №145-ФЗ</t>
  </si>
  <si>
    <t>Ст.184</t>
  </si>
  <si>
    <t xml:space="preserve">Зам. главы Администрации- начальник Финансового управления муниципального района Мелеузовский район Республики Башкортостан 
</t>
  </si>
  <si>
    <t>Г.Н. Гончаренко</t>
  </si>
  <si>
    <t>Зам. начальника Финансового управления - начальник бюджетного отдела</t>
  </si>
  <si>
    <t>Г.Ф. Тагирова</t>
  </si>
  <si>
    <t>А.Ф. Альмухаметова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</si>
</sst>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Times New Roman"/>
      <family val="1"/>
      <charset val="204"/>
    </font>
    <font>
      <sz val="10"/>
      <color theme="1"/>
      <name val="Calibri"/>
      <family val="2"/>
      <charset val="204"/>
      <scheme val="minor"/>
    </font>
    <font>
      <b/>
      <sz val="13"/>
      <color theme="1"/>
      <name val="Calibri"/>
      <family val="2"/>
      <charset val="204"/>
      <scheme val="minor"/>
    </font>
    <font>
      <sz val="13"/>
      <color theme="1"/>
      <name val="Calibri"/>
      <family val="2"/>
      <charset val="204"/>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94">
    <xf numFmtId="0" fontId="0" fillId="0" borderId="0" xfId="0"/>
    <xf numFmtId="0" fontId="7"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49" fontId="2" fillId="2" borderId="1" xfId="0" applyNumberFormat="1" applyFont="1" applyFill="1" applyBorder="1" applyAlignment="1">
      <alignment vertical="top" wrapText="1"/>
    </xf>
    <xf numFmtId="0" fontId="3" fillId="2" borderId="1" xfId="0" applyFont="1" applyFill="1" applyBorder="1" applyAlignment="1">
      <alignment horizontal="center" vertical="top"/>
    </xf>
    <xf numFmtId="0" fontId="2" fillId="2" borderId="1" xfId="0" applyFont="1" applyFill="1" applyBorder="1" applyAlignment="1">
      <alignment horizontal="center" vertical="top"/>
    </xf>
    <xf numFmtId="0" fontId="2" fillId="2" borderId="0" xfId="0" applyFont="1" applyFill="1" applyAlignment="1">
      <alignment vertical="top" wrapText="1"/>
    </xf>
    <xf numFmtId="0" fontId="1" fillId="2" borderId="0" xfId="0" applyFont="1" applyFill="1"/>
    <xf numFmtId="0" fontId="1" fillId="2" borderId="0" xfId="0" applyFont="1" applyFill="1" applyAlignment="1">
      <alignment vertical="top" wrapText="1"/>
    </xf>
    <xf numFmtId="0" fontId="3" fillId="2" borderId="0" xfId="0" applyFont="1" applyFill="1" applyAlignment="1">
      <alignment horizontal="center" vertical="top" wrapText="1"/>
    </xf>
    <xf numFmtId="0" fontId="2" fillId="2" borderId="0" xfId="0" applyFont="1" applyFill="1" applyAlignment="1">
      <alignment horizontal="center" vertical="top" wrapText="1"/>
    </xf>
    <xf numFmtId="0" fontId="2" fillId="2" borderId="0" xfId="0" applyFont="1" applyFill="1"/>
    <xf numFmtId="0" fontId="3" fillId="2" borderId="0" xfId="0" applyFont="1" applyFill="1"/>
    <xf numFmtId="0" fontId="2" fillId="2" borderId="1" xfId="0" applyFont="1" applyFill="1" applyBorder="1" applyAlignment="1">
      <alignment horizontal="center" vertical="top" wrapText="1"/>
    </xf>
    <xf numFmtId="0" fontId="2" fillId="2" borderId="1" xfId="0" applyFont="1" applyFill="1" applyBorder="1" applyAlignment="1">
      <alignment horizontal="center"/>
    </xf>
    <xf numFmtId="0" fontId="3" fillId="2" borderId="1" xfId="0" applyFont="1" applyFill="1" applyBorder="1" applyAlignment="1">
      <alignment horizontal="center"/>
    </xf>
    <xf numFmtId="0" fontId="2" fillId="2" borderId="1" xfId="0" applyFont="1" applyFill="1" applyBorder="1" applyAlignment="1">
      <alignment horizontal="left" vertical="top"/>
    </xf>
    <xf numFmtId="0" fontId="8" fillId="2" borderId="5" xfId="0" applyNumberFormat="1" applyFont="1" applyFill="1" applyBorder="1" applyAlignment="1" applyProtection="1">
      <alignment vertical="top" wrapText="1"/>
      <protection locked="0"/>
    </xf>
    <xf numFmtId="0" fontId="6" fillId="2" borderId="1" xfId="0" applyNumberFormat="1" applyFont="1" applyFill="1" applyBorder="1" applyAlignment="1" applyProtection="1">
      <alignment horizontal="left" vertical="top" wrapText="1"/>
      <protection locked="0"/>
    </xf>
    <xf numFmtId="49" fontId="7"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0" xfId="0" applyFont="1" applyFill="1" applyBorder="1"/>
    <xf numFmtId="0" fontId="2" fillId="2" borderId="13" xfId="0" applyFont="1" applyFill="1" applyBorder="1"/>
    <xf numFmtId="164" fontId="1" fillId="2" borderId="0" xfId="0" applyNumberFormat="1" applyFont="1" applyFill="1"/>
    <xf numFmtId="0" fontId="2" fillId="2" borderId="0" xfId="0" applyFont="1" applyFill="1" applyAlignment="1">
      <alignment vertical="top"/>
    </xf>
    <xf numFmtId="0" fontId="2" fillId="2" borderId="1" xfId="0" applyFont="1" applyFill="1" applyBorder="1" applyAlignment="1">
      <alignment horizontal="left" vertical="justify" wrapText="1"/>
    </xf>
    <xf numFmtId="0" fontId="7" fillId="2" borderId="1" xfId="0" applyFont="1" applyFill="1" applyBorder="1" applyAlignment="1">
      <alignment horizontal="left" vertical="justify" wrapText="1"/>
    </xf>
    <xf numFmtId="0" fontId="2" fillId="2" borderId="1" xfId="0" applyFont="1" applyFill="1" applyBorder="1" applyAlignment="1">
      <alignment horizontal="left" vertical="justify"/>
    </xf>
    <xf numFmtId="0" fontId="3" fillId="2" borderId="1" xfId="0" applyFont="1" applyFill="1" applyBorder="1" applyAlignment="1">
      <alignment horizontal="left" vertical="justify"/>
    </xf>
    <xf numFmtId="0" fontId="5" fillId="2" borderId="1" xfId="0" applyNumberFormat="1" applyFont="1" applyFill="1" applyBorder="1" applyAlignment="1" applyProtection="1">
      <alignment horizontal="left" vertical="top" wrapText="1"/>
    </xf>
    <xf numFmtId="0" fontId="3" fillId="2" borderId="1" xfId="0" applyFont="1" applyFill="1" applyBorder="1" applyAlignment="1">
      <alignment horizontal="left" vertical="top"/>
    </xf>
    <xf numFmtId="0" fontId="7" fillId="2" borderId="5" xfId="0" applyFont="1" applyFill="1" applyBorder="1" applyAlignment="1">
      <alignment horizontal="left" vertical="top" wrapText="1"/>
    </xf>
    <xf numFmtId="0" fontId="8" fillId="2" borderId="5" xfId="0" applyNumberFormat="1" applyFont="1" applyFill="1" applyBorder="1" applyAlignment="1" applyProtection="1">
      <alignment horizontal="left" vertical="top" wrapText="1"/>
      <protection locked="0"/>
    </xf>
    <xf numFmtId="0" fontId="3" fillId="2" borderId="0" xfId="0" applyFont="1" applyFill="1" applyAlignment="1">
      <alignment vertical="top"/>
    </xf>
    <xf numFmtId="0" fontId="1" fillId="2" borderId="0" xfId="0" applyFont="1" applyFill="1" applyAlignment="1">
      <alignment vertical="top"/>
    </xf>
    <xf numFmtId="49" fontId="2" fillId="2" borderId="1" xfId="0" applyNumberFormat="1" applyFont="1" applyFill="1" applyBorder="1" applyAlignment="1">
      <alignment horizontal="left" vertical="top"/>
    </xf>
    <xf numFmtId="0" fontId="5" fillId="2" borderId="1" xfId="0" applyFont="1" applyFill="1" applyBorder="1" applyAlignment="1">
      <alignment horizontal="left" vertical="top" wrapText="1" shrinkToFit="1"/>
    </xf>
    <xf numFmtId="0" fontId="3" fillId="2" borderId="13" xfId="0" applyFont="1" applyFill="1" applyBorder="1"/>
    <xf numFmtId="0" fontId="3" fillId="2" borderId="13" xfId="0" applyFont="1" applyFill="1" applyBorder="1" applyAlignment="1">
      <alignment horizontal="right"/>
    </xf>
    <xf numFmtId="0" fontId="0" fillId="2" borderId="0" xfId="0" applyFill="1"/>
    <xf numFmtId="0" fontId="9" fillId="2" borderId="0" xfId="0" applyFont="1" applyFill="1"/>
    <xf numFmtId="0" fontId="3" fillId="2" borderId="0" xfId="0" applyFont="1" applyFill="1" applyAlignment="1">
      <alignment horizontal="center"/>
    </xf>
    <xf numFmtId="0" fontId="5" fillId="2" borderId="1" xfId="0" applyFont="1" applyFill="1" applyBorder="1" applyAlignment="1">
      <alignment vertical="top" wrapText="1"/>
    </xf>
    <xf numFmtId="0" fontId="7" fillId="2" borderId="5" xfId="0" applyFont="1" applyFill="1" applyBorder="1" applyAlignment="1">
      <alignment vertical="top" wrapText="1"/>
    </xf>
    <xf numFmtId="165" fontId="2" fillId="2" borderId="1" xfId="0" applyNumberFormat="1"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5" fillId="2" borderId="5" xfId="0" applyFont="1" applyFill="1" applyBorder="1" applyAlignment="1">
      <alignment vertical="top" wrapText="1"/>
    </xf>
    <xf numFmtId="164" fontId="2" fillId="2" borderId="1" xfId="0" applyNumberFormat="1" applyFont="1" applyFill="1" applyBorder="1" applyAlignment="1">
      <alignment vertical="top" wrapText="1"/>
    </xf>
    <xf numFmtId="165" fontId="1" fillId="2" borderId="0" xfId="0" applyNumberFormat="1" applyFont="1" applyFill="1" applyBorder="1"/>
    <xf numFmtId="4" fontId="1" fillId="2" borderId="0" xfId="0" applyNumberFormat="1" applyFont="1" applyFill="1" applyBorder="1"/>
    <xf numFmtId="0" fontId="2" fillId="2" borderId="4" xfId="0" applyFont="1" applyFill="1" applyBorder="1" applyAlignment="1">
      <alignment horizontal="center" vertical="top" wrapText="1"/>
    </xf>
    <xf numFmtId="0" fontId="2" fillId="2" borderId="5" xfId="0" applyFont="1" applyFill="1" applyBorder="1" applyAlignment="1">
      <alignment horizontal="center"/>
    </xf>
    <xf numFmtId="0" fontId="2" fillId="2" borderId="0" xfId="0" applyFont="1" applyFill="1" applyAlignment="1">
      <alignment horizontal="left"/>
    </xf>
    <xf numFmtId="0" fontId="4"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5"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10" fillId="0" borderId="1" xfId="0" applyFont="1" applyBorder="1"/>
    <xf numFmtId="4" fontId="11" fillId="0" borderId="1" xfId="0" applyNumberFormat="1" applyFont="1" applyBorder="1"/>
    <xf numFmtId="4" fontId="11" fillId="0" borderId="1" xfId="0" applyNumberFormat="1" applyFont="1" applyFill="1" applyBorder="1"/>
    <xf numFmtId="0" fontId="12" fillId="0" borderId="1" xfId="0" applyFont="1" applyBorder="1"/>
    <xf numFmtId="0" fontId="12" fillId="0" borderId="1" xfId="0" applyFont="1" applyFill="1" applyBorder="1"/>
    <xf numFmtId="4" fontId="10" fillId="0" borderId="1" xfId="0" applyNumberFormat="1" applyFont="1" applyBorder="1"/>
    <xf numFmtId="0" fontId="2" fillId="2" borderId="1" xfId="0" applyFont="1" applyFill="1" applyBorder="1"/>
    <xf numFmtId="0" fontId="2" fillId="2" borderId="0"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6" xfId="0" applyFont="1" applyFill="1" applyBorder="1" applyAlignment="1"/>
    <xf numFmtId="0" fontId="1" fillId="2" borderId="4" xfId="0" applyFont="1" applyFill="1" applyBorder="1" applyAlignment="1">
      <alignment horizontal="center" vertical="top" wrapText="1"/>
    </xf>
    <xf numFmtId="165" fontId="2" fillId="2" borderId="1" xfId="0" applyNumberFormat="1" applyFont="1" applyFill="1" applyBorder="1" applyAlignment="1">
      <alignment horizontal="left" vertical="justify"/>
    </xf>
    <xf numFmtId="165" fontId="1" fillId="2" borderId="1" xfId="0" applyNumberFormat="1" applyFont="1" applyFill="1" applyBorder="1" applyAlignment="1">
      <alignment horizontal="left" vertical="justify"/>
    </xf>
    <xf numFmtId="0" fontId="2" fillId="2" borderId="1" xfId="0" applyFont="1" applyFill="1" applyBorder="1" applyAlignment="1">
      <alignment wrapText="1"/>
    </xf>
    <xf numFmtId="0" fontId="2" fillId="2" borderId="0" xfId="0" applyFont="1" applyFill="1" applyAlignment="1">
      <alignment wrapText="1"/>
    </xf>
    <xf numFmtId="0" fontId="3" fillId="2" borderId="0" xfId="0" applyFont="1" applyFill="1" applyAlignment="1">
      <alignment horizontal="center" wrapText="1"/>
    </xf>
    <xf numFmtId="0" fontId="3" fillId="2" borderId="13" xfId="0" applyFont="1" applyFill="1" applyBorder="1" applyAlignment="1">
      <alignment wrapText="1"/>
    </xf>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2" fillId="2" borderId="0"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V110"/>
  <sheetViews>
    <sheetView tabSelected="1" topLeftCell="A100" zoomScale="80" zoomScaleNormal="80" zoomScaleSheetLayoutView="400" workbookViewId="0">
      <selection activeCell="J101" sqref="J101"/>
    </sheetView>
  </sheetViews>
  <sheetFormatPr defaultColWidth="8.85546875" defaultRowHeight="15" x14ac:dyDescent="0.25"/>
  <cols>
    <col min="1" max="1" width="45.7109375" style="8" customWidth="1"/>
    <col min="2" max="2" width="8.28515625" style="8" customWidth="1"/>
    <col min="3" max="3" width="15" style="13" customWidth="1"/>
    <col min="4" max="4" width="11.7109375" style="34" customWidth="1"/>
    <col min="5" max="5" width="13.28515625" style="34" customWidth="1"/>
    <col min="6" max="6" width="9.7109375" style="13" customWidth="1"/>
    <col min="7" max="7" width="8.7109375" style="13" customWidth="1"/>
    <col min="8" max="8" width="13.28515625" style="34" customWidth="1"/>
    <col min="9" max="9" width="19.85546875" style="13" customWidth="1"/>
    <col min="10" max="10" width="11.42578125" style="8" customWidth="1"/>
    <col min="11" max="11" width="13.28515625" style="35" customWidth="1"/>
    <col min="12" max="12" width="6.140625" style="35" customWidth="1"/>
    <col min="13" max="13" width="5.85546875" style="35" customWidth="1"/>
    <col min="14" max="14" width="11.5703125" style="8" customWidth="1"/>
    <col min="15" max="15" width="14.42578125" style="8" customWidth="1"/>
    <col min="16" max="16" width="11.42578125" style="8" customWidth="1"/>
    <col min="17" max="17" width="11.5703125" style="8" customWidth="1"/>
    <col min="18" max="18" width="11.42578125" style="8" customWidth="1"/>
    <col min="19" max="19" width="11.7109375" style="8" customWidth="1"/>
    <col min="20" max="20" width="26.5703125" style="8" customWidth="1"/>
    <col min="21" max="21" width="11.42578125" style="8" bestFit="1" customWidth="1"/>
    <col min="22" max="22" width="12.42578125" style="8" bestFit="1" customWidth="1"/>
    <col min="23" max="16384" width="8.85546875" style="8"/>
  </cols>
  <sheetData>
    <row r="1" spans="1:22" ht="43.5" customHeight="1" x14ac:dyDescent="0.25">
      <c r="B1" s="9"/>
      <c r="C1" s="54" t="s">
        <v>337</v>
      </c>
      <c r="D1" s="54"/>
      <c r="E1" s="54"/>
      <c r="F1" s="54"/>
      <c r="G1" s="54"/>
      <c r="H1" s="54"/>
      <c r="I1" s="54"/>
      <c r="J1" s="54"/>
      <c r="K1" s="54"/>
      <c r="L1" s="54"/>
      <c r="M1" s="54"/>
      <c r="N1" s="9"/>
      <c r="O1" s="9"/>
      <c r="P1" s="9"/>
      <c r="Q1" s="9"/>
      <c r="R1" s="9"/>
    </row>
    <row r="2" spans="1:22" ht="14.25" customHeight="1" x14ac:dyDescent="0.25">
      <c r="B2" s="9"/>
      <c r="C2" s="10"/>
      <c r="D2" s="10"/>
      <c r="E2" s="54" t="s">
        <v>298</v>
      </c>
      <c r="F2" s="54"/>
      <c r="G2" s="54"/>
      <c r="H2" s="54"/>
      <c r="I2" s="54"/>
      <c r="J2" s="54"/>
      <c r="K2" s="54"/>
      <c r="L2" s="54"/>
      <c r="M2" s="9"/>
      <c r="N2" s="9"/>
      <c r="O2" s="9"/>
      <c r="P2" s="9"/>
      <c r="Q2" s="9"/>
      <c r="R2" s="9"/>
    </row>
    <row r="3" spans="1:22" ht="18" hidden="1" customHeight="1" x14ac:dyDescent="0.25">
      <c r="B3" s="9"/>
      <c r="C3" s="10"/>
      <c r="D3" s="10"/>
      <c r="E3" s="10"/>
      <c r="F3" s="10"/>
      <c r="G3" s="10"/>
      <c r="H3" s="10"/>
      <c r="I3" s="10"/>
      <c r="J3" s="11"/>
      <c r="K3" s="9"/>
      <c r="L3" s="9"/>
      <c r="M3" s="9"/>
      <c r="N3" s="9"/>
      <c r="O3" s="9"/>
      <c r="P3" s="9"/>
      <c r="Q3" s="9"/>
      <c r="R3" s="9"/>
    </row>
    <row r="4" spans="1:22" ht="18" customHeight="1" x14ac:dyDescent="0.25">
      <c r="A4" s="12" t="s">
        <v>20</v>
      </c>
      <c r="B4" s="7"/>
      <c r="C4" s="10"/>
      <c r="D4" s="10"/>
      <c r="E4" s="10"/>
      <c r="F4" s="10"/>
      <c r="G4" s="10"/>
      <c r="H4" s="10"/>
      <c r="I4" s="10"/>
      <c r="J4" s="11"/>
      <c r="K4" s="9"/>
      <c r="L4" s="9"/>
      <c r="M4" s="9"/>
      <c r="N4" s="9"/>
      <c r="O4" s="9"/>
      <c r="P4" s="9"/>
      <c r="Q4" s="9"/>
      <c r="R4" s="9"/>
    </row>
    <row r="5" spans="1:22" ht="15.75" x14ac:dyDescent="0.25">
      <c r="B5" s="12"/>
    </row>
    <row r="6" spans="1:22" ht="15.75" x14ac:dyDescent="0.25">
      <c r="A6" s="12" t="s">
        <v>19</v>
      </c>
      <c r="B6" s="12"/>
    </row>
    <row r="7" spans="1:22" ht="36.6" customHeight="1" x14ac:dyDescent="0.25">
      <c r="A7" s="55" t="s">
        <v>9</v>
      </c>
      <c r="B7" s="58" t="s">
        <v>0</v>
      </c>
      <c r="C7" s="61" t="s">
        <v>1</v>
      </c>
      <c r="D7" s="62"/>
      <c r="E7" s="62"/>
      <c r="F7" s="62"/>
      <c r="G7" s="62"/>
      <c r="H7" s="62"/>
      <c r="I7" s="62"/>
      <c r="J7" s="62"/>
      <c r="K7" s="63"/>
      <c r="L7" s="55" t="s">
        <v>5</v>
      </c>
      <c r="M7" s="64"/>
      <c r="N7" s="79" t="s">
        <v>6</v>
      </c>
      <c r="O7" s="80"/>
      <c r="P7" s="80"/>
      <c r="Q7" s="80"/>
      <c r="R7" s="80"/>
      <c r="S7" s="80"/>
    </row>
    <row r="8" spans="1:22" ht="22.9" customHeight="1" x14ac:dyDescent="0.25">
      <c r="A8" s="56"/>
      <c r="B8" s="59"/>
      <c r="C8" s="61" t="s">
        <v>2</v>
      </c>
      <c r="D8" s="62"/>
      <c r="E8" s="63"/>
      <c r="F8" s="67" t="s">
        <v>3</v>
      </c>
      <c r="G8" s="62"/>
      <c r="H8" s="63"/>
      <c r="I8" s="68" t="s">
        <v>4</v>
      </c>
      <c r="J8" s="69"/>
      <c r="K8" s="70"/>
      <c r="L8" s="65"/>
      <c r="M8" s="66"/>
      <c r="N8" s="81" t="s">
        <v>299</v>
      </c>
      <c r="O8" s="82"/>
      <c r="P8" s="58" t="s">
        <v>300</v>
      </c>
      <c r="Q8" s="58" t="s">
        <v>301</v>
      </c>
      <c r="R8" s="67" t="s">
        <v>164</v>
      </c>
      <c r="S8" s="83"/>
    </row>
    <row r="9" spans="1:22" ht="78.75" customHeight="1" x14ac:dyDescent="0.25">
      <c r="A9" s="57"/>
      <c r="B9" s="60"/>
      <c r="C9" s="14" t="s">
        <v>10</v>
      </c>
      <c r="D9" s="14" t="s">
        <v>12</v>
      </c>
      <c r="E9" s="14" t="s">
        <v>14</v>
      </c>
      <c r="F9" s="14" t="s">
        <v>11</v>
      </c>
      <c r="G9" s="14" t="s">
        <v>13</v>
      </c>
      <c r="H9" s="14" t="s">
        <v>15</v>
      </c>
      <c r="I9" s="14" t="s">
        <v>11</v>
      </c>
      <c r="J9" s="14" t="s">
        <v>13</v>
      </c>
      <c r="K9" s="14" t="s">
        <v>15</v>
      </c>
      <c r="L9" s="14" t="s">
        <v>7</v>
      </c>
      <c r="M9" s="14" t="s">
        <v>8</v>
      </c>
      <c r="N9" s="51" t="s">
        <v>162</v>
      </c>
      <c r="O9" s="51" t="s">
        <v>163</v>
      </c>
      <c r="P9" s="84"/>
      <c r="Q9" s="84"/>
      <c r="R9" s="6" t="s">
        <v>215</v>
      </c>
      <c r="S9" s="6" t="s">
        <v>302</v>
      </c>
      <c r="T9" s="24"/>
    </row>
    <row r="10" spans="1:22" ht="15.75" x14ac:dyDescent="0.25">
      <c r="A10" s="52">
        <v>1</v>
      </c>
      <c r="B10" s="15">
        <v>2</v>
      </c>
      <c r="C10" s="16">
        <v>3</v>
      </c>
      <c r="D10" s="5">
        <v>4</v>
      </c>
      <c r="E10" s="5">
        <v>5</v>
      </c>
      <c r="F10" s="16">
        <v>6</v>
      </c>
      <c r="G10" s="16">
        <v>7</v>
      </c>
      <c r="H10" s="5">
        <v>8</v>
      </c>
      <c r="I10" s="16">
        <v>9</v>
      </c>
      <c r="J10" s="15">
        <v>10</v>
      </c>
      <c r="K10" s="6">
        <v>11</v>
      </c>
      <c r="L10" s="6">
        <v>12</v>
      </c>
      <c r="M10" s="6">
        <v>13</v>
      </c>
      <c r="N10" s="15">
        <v>14</v>
      </c>
      <c r="O10" s="15">
        <v>15</v>
      </c>
      <c r="P10" s="15">
        <v>16</v>
      </c>
      <c r="Q10" s="15">
        <v>17</v>
      </c>
      <c r="R10" s="15">
        <v>18</v>
      </c>
      <c r="S10" s="15">
        <v>19</v>
      </c>
      <c r="T10" s="49"/>
      <c r="U10" s="49"/>
      <c r="V10" s="50"/>
    </row>
    <row r="11" spans="1:22" ht="66.599999999999994" customHeight="1" x14ac:dyDescent="0.25">
      <c r="A11" s="3" t="s">
        <v>276</v>
      </c>
      <c r="B11" s="28">
        <v>1000</v>
      </c>
      <c r="C11" s="29" t="s">
        <v>16</v>
      </c>
      <c r="D11" s="31" t="s">
        <v>16</v>
      </c>
      <c r="E11" s="31" t="s">
        <v>16</v>
      </c>
      <c r="F11" s="31" t="s">
        <v>16</v>
      </c>
      <c r="G11" s="29" t="s">
        <v>16</v>
      </c>
      <c r="H11" s="31" t="s">
        <v>16</v>
      </c>
      <c r="I11" s="29" t="s">
        <v>16</v>
      </c>
      <c r="J11" s="17" t="s">
        <v>16</v>
      </c>
      <c r="K11" s="17" t="s">
        <v>16</v>
      </c>
      <c r="L11" s="17" t="s">
        <v>16</v>
      </c>
      <c r="M11" s="17" t="s">
        <v>16</v>
      </c>
      <c r="N11" s="85">
        <f>N12+N52+N61+N64+N83+N79</f>
        <v>2176441.0481800004</v>
      </c>
      <c r="O11" s="85">
        <f t="shared" ref="O11:S11" si="0">O12+O52+O61+O64+O83+O79</f>
        <v>2056465.4097200003</v>
      </c>
      <c r="P11" s="85">
        <f>P12+P52+P61+P64+P83+P79</f>
        <v>2006569.798</v>
      </c>
      <c r="Q11" s="85">
        <f>Q12+Q52+Q61+Q64+Q83+Q79+Q100</f>
        <v>1913223.8510000003</v>
      </c>
      <c r="R11" s="85">
        <f t="shared" ref="R11:S11" si="1">R12+R52+R61+R64+R83+R79+R100</f>
        <v>1909335.7999999998</v>
      </c>
      <c r="S11" s="85">
        <f t="shared" si="1"/>
        <v>1909335.7999999998</v>
      </c>
      <c r="T11" s="24"/>
      <c r="U11" s="24"/>
      <c r="V11" s="24"/>
    </row>
    <row r="12" spans="1:22" ht="113.25" customHeight="1" x14ac:dyDescent="0.25">
      <c r="A12" s="3" t="s">
        <v>277</v>
      </c>
      <c r="B12" s="28">
        <v>1001</v>
      </c>
      <c r="C12" s="29" t="s">
        <v>16</v>
      </c>
      <c r="D12" s="31" t="s">
        <v>16</v>
      </c>
      <c r="E12" s="31" t="s">
        <v>16</v>
      </c>
      <c r="F12" s="31" t="s">
        <v>16</v>
      </c>
      <c r="G12" s="29" t="s">
        <v>16</v>
      </c>
      <c r="H12" s="31" t="s">
        <v>16</v>
      </c>
      <c r="I12" s="29" t="s">
        <v>16</v>
      </c>
      <c r="J12" s="17" t="s">
        <v>16</v>
      </c>
      <c r="K12" s="17" t="s">
        <v>16</v>
      </c>
      <c r="L12" s="17" t="s">
        <v>16</v>
      </c>
      <c r="M12" s="17" t="s">
        <v>16</v>
      </c>
      <c r="N12" s="85">
        <f>N13+N45</f>
        <v>879296.70718000014</v>
      </c>
      <c r="O12" s="85">
        <f t="shared" ref="O12:S12" si="2">O13+O45</f>
        <v>803980.00772000011</v>
      </c>
      <c r="P12" s="85">
        <f t="shared" si="2"/>
        <v>843047.99</v>
      </c>
      <c r="Q12" s="85">
        <f t="shared" si="2"/>
        <v>826351.15099999995</v>
      </c>
      <c r="R12" s="85">
        <f t="shared" si="2"/>
        <v>799517.4</v>
      </c>
      <c r="S12" s="85">
        <f t="shared" si="2"/>
        <v>799517.4</v>
      </c>
      <c r="T12" s="24"/>
      <c r="U12" s="24"/>
      <c r="V12" s="24"/>
    </row>
    <row r="13" spans="1:22" ht="99" customHeight="1" x14ac:dyDescent="0.25">
      <c r="A13" s="3" t="s">
        <v>278</v>
      </c>
      <c r="B13" s="28">
        <v>1002</v>
      </c>
      <c r="C13" s="29" t="s">
        <v>16</v>
      </c>
      <c r="D13" s="31" t="s">
        <v>16</v>
      </c>
      <c r="E13" s="31" t="s">
        <v>16</v>
      </c>
      <c r="F13" s="31" t="s">
        <v>16</v>
      </c>
      <c r="G13" s="29" t="s">
        <v>16</v>
      </c>
      <c r="H13" s="31" t="s">
        <v>16</v>
      </c>
      <c r="I13" s="29" t="s">
        <v>16</v>
      </c>
      <c r="J13" s="17" t="s">
        <v>16</v>
      </c>
      <c r="K13" s="17" t="s">
        <v>16</v>
      </c>
      <c r="L13" s="17" t="s">
        <v>16</v>
      </c>
      <c r="M13" s="17" t="s">
        <v>16</v>
      </c>
      <c r="N13" s="85">
        <f>SUM(N14:N40)</f>
        <v>854853.0861800001</v>
      </c>
      <c r="O13" s="85">
        <f t="shared" ref="O13:S13" si="3">SUM(O14:O40)</f>
        <v>779536.38672000007</v>
      </c>
      <c r="P13" s="85">
        <f t="shared" si="3"/>
        <v>829367.89</v>
      </c>
      <c r="Q13" s="85">
        <f t="shared" si="3"/>
        <v>813090.05099999998</v>
      </c>
      <c r="R13" s="85">
        <f t="shared" si="3"/>
        <v>786182.3</v>
      </c>
      <c r="S13" s="85">
        <f t="shared" si="3"/>
        <v>786182.3</v>
      </c>
      <c r="T13" s="24"/>
      <c r="V13" s="24"/>
    </row>
    <row r="14" spans="1:22" s="7" customFormat="1" ht="258" customHeight="1" x14ac:dyDescent="0.25">
      <c r="A14" s="30" t="s">
        <v>21</v>
      </c>
      <c r="B14" s="26">
        <v>1005</v>
      </c>
      <c r="C14" s="1" t="s">
        <v>22</v>
      </c>
      <c r="D14" s="1" t="s">
        <v>23</v>
      </c>
      <c r="E14" s="1" t="s">
        <v>24</v>
      </c>
      <c r="F14" s="1"/>
      <c r="G14" s="27"/>
      <c r="H14" s="1"/>
      <c r="I14" s="32" t="s">
        <v>25</v>
      </c>
      <c r="J14" s="2" t="s">
        <v>26</v>
      </c>
      <c r="K14" s="2" t="s">
        <v>27</v>
      </c>
      <c r="L14" s="21" t="s">
        <v>261</v>
      </c>
      <c r="M14" s="21" t="s">
        <v>262</v>
      </c>
      <c r="N14" s="85">
        <f>9138.049+8.32</f>
        <v>9146.3690000000006</v>
      </c>
      <c r="O14" s="85">
        <f>2559.34266+8.4</f>
        <v>2567.7426599999999</v>
      </c>
      <c r="P14" s="85">
        <v>3810</v>
      </c>
      <c r="Q14" s="85">
        <v>5580</v>
      </c>
      <c r="R14" s="85">
        <v>8658</v>
      </c>
      <c r="S14" s="85">
        <f>R14</f>
        <v>8658</v>
      </c>
    </row>
    <row r="15" spans="1:22" s="7" customFormat="1" ht="258.75" customHeight="1" x14ac:dyDescent="0.25">
      <c r="A15" s="30" t="s">
        <v>28</v>
      </c>
      <c r="B15" s="26">
        <v>1006</v>
      </c>
      <c r="C15" s="1" t="s">
        <v>22</v>
      </c>
      <c r="D15" s="1" t="s">
        <v>29</v>
      </c>
      <c r="E15" s="1" t="s">
        <v>24</v>
      </c>
      <c r="F15" s="1"/>
      <c r="G15" s="27"/>
      <c r="H15" s="1"/>
      <c r="I15" s="32" t="s">
        <v>30</v>
      </c>
      <c r="J15" s="2" t="s">
        <v>31</v>
      </c>
      <c r="K15" s="2" t="s">
        <v>27</v>
      </c>
      <c r="L15" s="21" t="s">
        <v>32</v>
      </c>
      <c r="M15" s="21" t="s">
        <v>33</v>
      </c>
      <c r="N15" s="85">
        <v>3985.5</v>
      </c>
      <c r="O15" s="85">
        <v>3185.5</v>
      </c>
      <c r="P15" s="85">
        <v>0</v>
      </c>
      <c r="Q15" s="85">
        <v>0</v>
      </c>
      <c r="R15" s="85">
        <v>0</v>
      </c>
      <c r="S15" s="85">
        <v>0</v>
      </c>
    </row>
    <row r="16" spans="1:22" s="7" customFormat="1" ht="225.6" customHeight="1" x14ac:dyDescent="0.25">
      <c r="A16" s="30" t="s">
        <v>34</v>
      </c>
      <c r="B16" s="26">
        <v>1007</v>
      </c>
      <c r="C16" s="1" t="s">
        <v>22</v>
      </c>
      <c r="D16" s="1" t="s">
        <v>35</v>
      </c>
      <c r="E16" s="1" t="s">
        <v>24</v>
      </c>
      <c r="F16" s="1"/>
      <c r="G16" s="27"/>
      <c r="H16" s="1"/>
      <c r="I16" s="32" t="s">
        <v>36</v>
      </c>
      <c r="J16" s="2" t="s">
        <v>37</v>
      </c>
      <c r="K16" s="2" t="s">
        <v>27</v>
      </c>
      <c r="L16" s="21" t="s">
        <v>38</v>
      </c>
      <c r="M16" s="21" t="s">
        <v>39</v>
      </c>
      <c r="N16" s="85">
        <v>82688.375</v>
      </c>
      <c r="O16" s="85">
        <v>79992.392999999996</v>
      </c>
      <c r="P16" s="85">
        <v>96858.1</v>
      </c>
      <c r="Q16" s="85">
        <v>92998</v>
      </c>
      <c r="R16" s="85">
        <v>103706.2</v>
      </c>
      <c r="S16" s="85">
        <f>R16</f>
        <v>103706.2</v>
      </c>
    </row>
    <row r="17" spans="1:19" s="7" customFormat="1" ht="166.9" customHeight="1" x14ac:dyDescent="0.25">
      <c r="A17" s="30" t="s">
        <v>40</v>
      </c>
      <c r="B17" s="26">
        <v>1010</v>
      </c>
      <c r="C17" s="1" t="s">
        <v>22</v>
      </c>
      <c r="D17" s="1" t="s">
        <v>41</v>
      </c>
      <c r="E17" s="1" t="s">
        <v>24</v>
      </c>
      <c r="F17" s="1"/>
      <c r="G17" s="27"/>
      <c r="H17" s="1"/>
      <c r="I17" s="32" t="s">
        <v>42</v>
      </c>
      <c r="J17" s="2" t="s">
        <v>43</v>
      </c>
      <c r="K17" s="2" t="s">
        <v>27</v>
      </c>
      <c r="L17" s="21" t="s">
        <v>38</v>
      </c>
      <c r="M17" s="21" t="s">
        <v>44</v>
      </c>
      <c r="N17" s="85">
        <v>422</v>
      </c>
      <c r="O17" s="85">
        <v>394.178</v>
      </c>
      <c r="P17" s="85">
        <v>700</v>
      </c>
      <c r="Q17" s="85">
        <v>700</v>
      </c>
      <c r="R17" s="85">
        <v>700</v>
      </c>
      <c r="S17" s="85">
        <v>700</v>
      </c>
    </row>
    <row r="18" spans="1:19" s="7" customFormat="1" ht="99.75" customHeight="1" x14ac:dyDescent="0.25">
      <c r="A18" s="30" t="s">
        <v>303</v>
      </c>
      <c r="B18" s="26">
        <v>1013</v>
      </c>
      <c r="C18" s="1" t="s">
        <v>22</v>
      </c>
      <c r="D18" s="1" t="s">
        <v>41</v>
      </c>
      <c r="E18" s="1" t="s">
        <v>24</v>
      </c>
      <c r="F18" s="1"/>
      <c r="G18" s="27"/>
      <c r="H18" s="1"/>
      <c r="I18" s="32" t="s">
        <v>45</v>
      </c>
      <c r="J18" s="2"/>
      <c r="K18" s="2"/>
      <c r="L18" s="21" t="s">
        <v>46</v>
      </c>
      <c r="M18" s="21" t="s">
        <v>304</v>
      </c>
      <c r="N18" s="85">
        <v>3365.8</v>
      </c>
      <c r="O18" s="85">
        <v>3350.9450000000002</v>
      </c>
      <c r="P18" s="85">
        <v>0</v>
      </c>
      <c r="Q18" s="85">
        <v>0</v>
      </c>
      <c r="R18" s="85">
        <v>0</v>
      </c>
      <c r="S18" s="85">
        <v>0</v>
      </c>
    </row>
    <row r="19" spans="1:19" s="7" customFormat="1" ht="258" customHeight="1" x14ac:dyDescent="0.25">
      <c r="A19" s="43" t="s">
        <v>305</v>
      </c>
      <c r="B19" s="3">
        <v>1019</v>
      </c>
      <c r="C19" s="1" t="s">
        <v>22</v>
      </c>
      <c r="D19" s="1" t="s">
        <v>188</v>
      </c>
      <c r="E19" s="1" t="s">
        <v>24</v>
      </c>
      <c r="F19" s="1" t="s">
        <v>189</v>
      </c>
      <c r="G19" s="1" t="s">
        <v>190</v>
      </c>
      <c r="H19" s="1" t="s">
        <v>191</v>
      </c>
      <c r="I19" s="44" t="s">
        <v>192</v>
      </c>
      <c r="J19" s="2" t="s">
        <v>193</v>
      </c>
      <c r="K19" s="2" t="s">
        <v>27</v>
      </c>
      <c r="L19" s="4" t="s">
        <v>194</v>
      </c>
      <c r="M19" s="4" t="s">
        <v>306</v>
      </c>
      <c r="N19" s="85">
        <f>1564+128574.6</f>
        <v>130138.6</v>
      </c>
      <c r="O19" s="85">
        <v>115973.2</v>
      </c>
      <c r="P19" s="85">
        <f>2500+126043.5</f>
        <v>128543.5</v>
      </c>
      <c r="Q19" s="85">
        <v>118043.5</v>
      </c>
      <c r="R19" s="85">
        <v>118043.5</v>
      </c>
      <c r="S19" s="85">
        <v>118043.5</v>
      </c>
    </row>
    <row r="20" spans="1:19" s="7" customFormat="1" ht="244.5" customHeight="1" x14ac:dyDescent="0.25">
      <c r="A20" s="30" t="s">
        <v>216</v>
      </c>
      <c r="B20" s="26">
        <v>1020</v>
      </c>
      <c r="C20" s="1" t="s">
        <v>22</v>
      </c>
      <c r="D20" s="1" t="s">
        <v>188</v>
      </c>
      <c r="E20" s="1" t="s">
        <v>24</v>
      </c>
      <c r="F20" s="1" t="s">
        <v>189</v>
      </c>
      <c r="G20" s="27" t="s">
        <v>190</v>
      </c>
      <c r="H20" s="1" t="s">
        <v>191</v>
      </c>
      <c r="I20" s="32" t="s">
        <v>192</v>
      </c>
      <c r="J20" s="2" t="s">
        <v>193</v>
      </c>
      <c r="K20" s="2" t="s">
        <v>27</v>
      </c>
      <c r="L20" s="21" t="s">
        <v>194</v>
      </c>
      <c r="M20" s="21" t="s">
        <v>195</v>
      </c>
      <c r="N20" s="85">
        <f>1023.693+126015.8</f>
        <v>127039.493</v>
      </c>
      <c r="O20" s="85">
        <v>112789.1</v>
      </c>
      <c r="P20" s="85">
        <f>3500+167544.7</f>
        <v>171044.7</v>
      </c>
      <c r="Q20" s="85">
        <v>156447.29999999999</v>
      </c>
      <c r="R20" s="85">
        <v>155724.6</v>
      </c>
      <c r="S20" s="85">
        <v>155724.6</v>
      </c>
    </row>
    <row r="21" spans="1:19" s="7" customFormat="1" ht="239.25" customHeight="1" x14ac:dyDescent="0.25">
      <c r="A21" s="30" t="s">
        <v>217</v>
      </c>
      <c r="B21" s="26">
        <v>1021</v>
      </c>
      <c r="C21" s="1" t="s">
        <v>22</v>
      </c>
      <c r="D21" s="1" t="s">
        <v>188</v>
      </c>
      <c r="E21" s="1" t="s">
        <v>24</v>
      </c>
      <c r="F21" s="1" t="s">
        <v>189</v>
      </c>
      <c r="G21" s="27" t="s">
        <v>190</v>
      </c>
      <c r="H21" s="1" t="s">
        <v>191</v>
      </c>
      <c r="I21" s="32" t="s">
        <v>192</v>
      </c>
      <c r="J21" s="2" t="s">
        <v>193</v>
      </c>
      <c r="K21" s="2" t="s">
        <v>27</v>
      </c>
      <c r="L21" s="21" t="s">
        <v>194</v>
      </c>
      <c r="M21" s="21" t="s">
        <v>195</v>
      </c>
      <c r="N21" s="85">
        <f>244.6+85975.1</f>
        <v>86219.700000000012</v>
      </c>
      <c r="O21" s="85">
        <v>82502.3</v>
      </c>
      <c r="P21" s="85">
        <v>89687.5</v>
      </c>
      <c r="Q21" s="85">
        <v>90757.4</v>
      </c>
      <c r="R21" s="85">
        <v>90751</v>
      </c>
      <c r="S21" s="85">
        <v>90751</v>
      </c>
    </row>
    <row r="22" spans="1:19" s="7" customFormat="1" ht="229.5" customHeight="1" x14ac:dyDescent="0.25">
      <c r="A22" s="30" t="s">
        <v>218</v>
      </c>
      <c r="B22" s="26">
        <v>1022</v>
      </c>
      <c r="C22" s="1" t="s">
        <v>22</v>
      </c>
      <c r="D22" s="1" t="s">
        <v>188</v>
      </c>
      <c r="E22" s="1" t="s">
        <v>24</v>
      </c>
      <c r="F22" s="1" t="s">
        <v>189</v>
      </c>
      <c r="G22" s="27" t="s">
        <v>190</v>
      </c>
      <c r="H22" s="1" t="s">
        <v>191</v>
      </c>
      <c r="I22" s="32" t="s">
        <v>192</v>
      </c>
      <c r="J22" s="2" t="s">
        <v>193</v>
      </c>
      <c r="K22" s="2" t="s">
        <v>27</v>
      </c>
      <c r="L22" s="21" t="s">
        <v>194</v>
      </c>
      <c r="M22" s="21" t="s">
        <v>195</v>
      </c>
      <c r="N22" s="85">
        <f>39259.8+70432.2</f>
        <v>109692</v>
      </c>
      <c r="O22" s="85">
        <f>38379.706+68070.8</f>
        <v>106450.50599999999</v>
      </c>
      <c r="P22" s="85">
        <f>38900.6+67716.2</f>
        <v>106616.79999999999</v>
      </c>
      <c r="Q22" s="85">
        <f>75253.951+67716.2</f>
        <v>142970.15100000001</v>
      </c>
      <c r="R22" s="85">
        <f>38927.5+67753.3</f>
        <v>106680.8</v>
      </c>
      <c r="S22" s="85">
        <f>R22</f>
        <v>106680.8</v>
      </c>
    </row>
    <row r="23" spans="1:19" s="7" customFormat="1" ht="229.5" customHeight="1" x14ac:dyDescent="0.25">
      <c r="A23" s="30" t="s">
        <v>219</v>
      </c>
      <c r="B23" s="26">
        <v>1023</v>
      </c>
      <c r="C23" s="1" t="s">
        <v>22</v>
      </c>
      <c r="D23" s="1" t="s">
        <v>188</v>
      </c>
      <c r="E23" s="1" t="s">
        <v>24</v>
      </c>
      <c r="F23" s="1" t="s">
        <v>189</v>
      </c>
      <c r="G23" s="27" t="s">
        <v>190</v>
      </c>
      <c r="H23" s="1" t="s">
        <v>191</v>
      </c>
      <c r="I23" s="32" t="s">
        <v>192</v>
      </c>
      <c r="J23" s="2" t="s">
        <v>193</v>
      </c>
      <c r="K23" s="2" t="s">
        <v>27</v>
      </c>
      <c r="L23" s="21" t="s">
        <v>194</v>
      </c>
      <c r="M23" s="21" t="s">
        <v>272</v>
      </c>
      <c r="N23" s="85">
        <f>220+7962.9</f>
        <v>8182.9</v>
      </c>
      <c r="O23" s="85">
        <v>7882.5</v>
      </c>
      <c r="P23" s="85">
        <f>220+3150</f>
        <v>3370</v>
      </c>
      <c r="Q23" s="85">
        <f>220+3150</f>
        <v>3370</v>
      </c>
      <c r="R23" s="85">
        <f>220+3150</f>
        <v>3370</v>
      </c>
      <c r="S23" s="85">
        <f>220+3150</f>
        <v>3370</v>
      </c>
    </row>
    <row r="24" spans="1:19" s="7" customFormat="1" ht="409.5" customHeight="1" x14ac:dyDescent="0.25">
      <c r="A24" s="30" t="s">
        <v>220</v>
      </c>
      <c r="B24" s="26">
        <v>1024</v>
      </c>
      <c r="C24" s="1" t="s">
        <v>22</v>
      </c>
      <c r="D24" s="1" t="s">
        <v>188</v>
      </c>
      <c r="E24" s="1" t="s">
        <v>24</v>
      </c>
      <c r="F24" s="1" t="s">
        <v>189</v>
      </c>
      <c r="G24" s="27" t="s">
        <v>190</v>
      </c>
      <c r="H24" s="1" t="s">
        <v>191</v>
      </c>
      <c r="I24" s="32" t="s">
        <v>192</v>
      </c>
      <c r="J24" s="2" t="s">
        <v>193</v>
      </c>
      <c r="K24" s="2" t="s">
        <v>27</v>
      </c>
      <c r="L24" s="21" t="s">
        <v>194</v>
      </c>
      <c r="M24" s="21" t="s">
        <v>271</v>
      </c>
      <c r="N24" s="85">
        <f>86.8+19369+20503</f>
        <v>39958.800000000003</v>
      </c>
      <c r="O24" s="85">
        <f>86.8+17242.9+19974.724</f>
        <v>37304.423999999999</v>
      </c>
      <c r="P24" s="85">
        <f>100+18952+20531</f>
        <v>39583</v>
      </c>
      <c r="Q24" s="85">
        <f>100+18952+20531</f>
        <v>39583</v>
      </c>
      <c r="R24" s="85">
        <f>100+18952+20531</f>
        <v>39583</v>
      </c>
      <c r="S24" s="85">
        <f>100+18952+20531</f>
        <v>39583</v>
      </c>
    </row>
    <row r="25" spans="1:19" s="7" customFormat="1" ht="223.5" customHeight="1" x14ac:dyDescent="0.25">
      <c r="A25" s="30" t="s">
        <v>208</v>
      </c>
      <c r="B25" s="26">
        <v>1026</v>
      </c>
      <c r="C25" s="1" t="s">
        <v>22</v>
      </c>
      <c r="D25" s="1" t="s">
        <v>209</v>
      </c>
      <c r="E25" s="1" t="s">
        <v>24</v>
      </c>
      <c r="F25" s="1"/>
      <c r="G25" s="27"/>
      <c r="H25" s="1"/>
      <c r="I25" s="32" t="s">
        <v>45</v>
      </c>
      <c r="J25" s="2" t="s">
        <v>47</v>
      </c>
      <c r="K25" s="2" t="s">
        <v>27</v>
      </c>
      <c r="L25" s="21" t="s">
        <v>210</v>
      </c>
      <c r="M25" s="21" t="s">
        <v>211</v>
      </c>
      <c r="N25" s="85">
        <v>6000</v>
      </c>
      <c r="O25" s="85">
        <v>5958.78</v>
      </c>
      <c r="P25" s="85">
        <v>1847</v>
      </c>
      <c r="Q25" s="85">
        <v>0</v>
      </c>
      <c r="R25" s="85">
        <v>0</v>
      </c>
      <c r="S25" s="85">
        <v>0</v>
      </c>
    </row>
    <row r="26" spans="1:19" s="7" customFormat="1" ht="231" customHeight="1" x14ac:dyDescent="0.25">
      <c r="A26" s="30" t="s">
        <v>49</v>
      </c>
      <c r="B26" s="26">
        <v>1027</v>
      </c>
      <c r="C26" s="1" t="s">
        <v>22</v>
      </c>
      <c r="D26" s="1" t="s">
        <v>50</v>
      </c>
      <c r="E26" s="1" t="s">
        <v>24</v>
      </c>
      <c r="F26" s="1"/>
      <c r="G26" s="27"/>
      <c r="H26" s="1"/>
      <c r="I26" s="32" t="s">
        <v>51</v>
      </c>
      <c r="J26" s="2" t="s">
        <v>52</v>
      </c>
      <c r="K26" s="2" t="s">
        <v>27</v>
      </c>
      <c r="L26" s="21" t="s">
        <v>38</v>
      </c>
      <c r="M26" s="21" t="s">
        <v>53</v>
      </c>
      <c r="N26" s="85">
        <v>11218.295389999999</v>
      </c>
      <c r="O26" s="85">
        <v>4164.9921100000001</v>
      </c>
      <c r="P26" s="85">
        <v>4557.7</v>
      </c>
      <c r="Q26" s="85">
        <v>4557.7</v>
      </c>
      <c r="R26" s="85">
        <v>4557.7</v>
      </c>
      <c r="S26" s="85">
        <f>R26</f>
        <v>4557.7</v>
      </c>
    </row>
    <row r="27" spans="1:19" s="7" customFormat="1" ht="148.5" customHeight="1" x14ac:dyDescent="0.25">
      <c r="A27" s="30" t="s">
        <v>196</v>
      </c>
      <c r="B27" s="26">
        <v>1033</v>
      </c>
      <c r="C27" s="1" t="s">
        <v>22</v>
      </c>
      <c r="D27" s="1" t="s">
        <v>197</v>
      </c>
      <c r="E27" s="1" t="s">
        <v>24</v>
      </c>
      <c r="F27" s="1"/>
      <c r="G27" s="27"/>
      <c r="H27" s="1"/>
      <c r="I27" s="32" t="s">
        <v>198</v>
      </c>
      <c r="J27" s="2" t="s">
        <v>199</v>
      </c>
      <c r="K27" s="2" t="s">
        <v>27</v>
      </c>
      <c r="L27" s="21" t="s">
        <v>54</v>
      </c>
      <c r="M27" s="21" t="s">
        <v>55</v>
      </c>
      <c r="N27" s="85">
        <v>33258.921000000002</v>
      </c>
      <c r="O27" s="85">
        <v>33231.921000000002</v>
      </c>
      <c r="P27" s="85">
        <v>31743.9</v>
      </c>
      <c r="Q27" s="85">
        <v>31743.9</v>
      </c>
      <c r="R27" s="85">
        <v>31771.4</v>
      </c>
      <c r="S27" s="85">
        <f>R27</f>
        <v>31771.4</v>
      </c>
    </row>
    <row r="28" spans="1:19" s="7" customFormat="1" ht="148.5" customHeight="1" x14ac:dyDescent="0.25">
      <c r="A28" s="30" t="s">
        <v>56</v>
      </c>
      <c r="B28" s="26">
        <v>1034</v>
      </c>
      <c r="C28" s="1" t="s">
        <v>22</v>
      </c>
      <c r="D28" s="1" t="s">
        <v>57</v>
      </c>
      <c r="E28" s="1" t="s">
        <v>24</v>
      </c>
      <c r="F28" s="1"/>
      <c r="G28" s="27"/>
      <c r="H28" s="1"/>
      <c r="I28" s="32" t="s">
        <v>58</v>
      </c>
      <c r="J28" s="2" t="s">
        <v>59</v>
      </c>
      <c r="K28" s="2" t="s">
        <v>27</v>
      </c>
      <c r="L28" s="21" t="s">
        <v>60</v>
      </c>
      <c r="M28" s="21" t="s">
        <v>61</v>
      </c>
      <c r="N28" s="85">
        <f>54454.879+600</f>
        <v>55054.879000000001</v>
      </c>
      <c r="O28" s="85">
        <f>54429.379+70.7</f>
        <v>54500.078999999998</v>
      </c>
      <c r="P28" s="85">
        <f>51866.3+600</f>
        <v>52466.3</v>
      </c>
      <c r="Q28" s="85">
        <f>48403.9+600</f>
        <v>49003.9</v>
      </c>
      <c r="R28" s="85">
        <f>48437+600</f>
        <v>49037</v>
      </c>
      <c r="S28" s="85">
        <f>R28</f>
        <v>49037</v>
      </c>
    </row>
    <row r="29" spans="1:19" s="7" customFormat="1" ht="223.5" customHeight="1" x14ac:dyDescent="0.25">
      <c r="A29" s="30" t="s">
        <v>62</v>
      </c>
      <c r="B29" s="26">
        <v>1037</v>
      </c>
      <c r="C29" s="1" t="s">
        <v>22</v>
      </c>
      <c r="D29" s="1" t="s">
        <v>63</v>
      </c>
      <c r="E29" s="1" t="s">
        <v>24</v>
      </c>
      <c r="F29" s="1"/>
      <c r="G29" s="27"/>
      <c r="H29" s="1"/>
      <c r="I29" s="32" t="s">
        <v>64</v>
      </c>
      <c r="J29" s="2" t="s">
        <v>65</v>
      </c>
      <c r="K29" s="2" t="s">
        <v>27</v>
      </c>
      <c r="L29" s="21" t="s">
        <v>46</v>
      </c>
      <c r="M29" s="21" t="s">
        <v>48</v>
      </c>
      <c r="N29" s="85">
        <f>50+3327</f>
        <v>3377</v>
      </c>
      <c r="O29" s="85">
        <f>50+3322.9</f>
        <v>3372.9</v>
      </c>
      <c r="P29" s="85">
        <f>300+4488</f>
        <v>4788</v>
      </c>
      <c r="Q29" s="85">
        <v>4488</v>
      </c>
      <c r="R29" s="85">
        <v>4488</v>
      </c>
      <c r="S29" s="85">
        <v>4488</v>
      </c>
    </row>
    <row r="30" spans="1:19" s="7" customFormat="1" ht="409.6" customHeight="1" x14ac:dyDescent="0.25">
      <c r="A30" s="30" t="s">
        <v>221</v>
      </c>
      <c r="B30" s="26">
        <v>1041</v>
      </c>
      <c r="C30" s="1" t="s">
        <v>22</v>
      </c>
      <c r="D30" s="1" t="s">
        <v>66</v>
      </c>
      <c r="E30" s="1" t="s">
        <v>24</v>
      </c>
      <c r="F30" s="1" t="s">
        <v>67</v>
      </c>
      <c r="G30" s="27" t="s">
        <v>68</v>
      </c>
      <c r="H30" s="1" t="s">
        <v>69</v>
      </c>
      <c r="I30" s="32" t="s">
        <v>252</v>
      </c>
      <c r="J30" s="2" t="s">
        <v>70</v>
      </c>
      <c r="K30" s="2" t="s">
        <v>27</v>
      </c>
      <c r="L30" s="21" t="s">
        <v>38</v>
      </c>
      <c r="M30" s="21" t="s">
        <v>263</v>
      </c>
      <c r="N30" s="85">
        <v>4324</v>
      </c>
      <c r="O30" s="85">
        <v>3007.88</v>
      </c>
      <c r="P30" s="85">
        <v>4354</v>
      </c>
      <c r="Q30" s="85">
        <v>4354</v>
      </c>
      <c r="R30" s="85">
        <v>4354</v>
      </c>
      <c r="S30" s="85">
        <v>4354</v>
      </c>
    </row>
    <row r="31" spans="1:19" s="7" customFormat="1" ht="409.5" hidden="1" customHeight="1" x14ac:dyDescent="0.25">
      <c r="A31" s="30" t="s">
        <v>222</v>
      </c>
      <c r="B31" s="26">
        <v>1042</v>
      </c>
      <c r="C31" s="1" t="s">
        <v>22</v>
      </c>
      <c r="D31" s="1" t="s">
        <v>66</v>
      </c>
      <c r="E31" s="1" t="s">
        <v>24</v>
      </c>
      <c r="F31" s="1" t="s">
        <v>67</v>
      </c>
      <c r="G31" s="27" t="s">
        <v>68</v>
      </c>
      <c r="H31" s="1" t="s">
        <v>69</v>
      </c>
      <c r="I31" s="32" t="s">
        <v>253</v>
      </c>
      <c r="J31" s="2" t="s">
        <v>70</v>
      </c>
      <c r="K31" s="2" t="s">
        <v>27</v>
      </c>
      <c r="L31" s="21" t="s">
        <v>38</v>
      </c>
      <c r="M31" s="21" t="s">
        <v>290</v>
      </c>
      <c r="N31" s="85"/>
      <c r="O31" s="85"/>
      <c r="P31" s="85">
        <v>0</v>
      </c>
      <c r="Q31" s="85">
        <v>0</v>
      </c>
      <c r="R31" s="85">
        <v>0</v>
      </c>
      <c r="S31" s="85">
        <v>0</v>
      </c>
    </row>
    <row r="32" spans="1:19" s="7" customFormat="1" ht="409.6" customHeight="1" x14ac:dyDescent="0.25">
      <c r="A32" s="30" t="s">
        <v>223</v>
      </c>
      <c r="B32" s="26">
        <v>1043</v>
      </c>
      <c r="C32" s="1" t="s">
        <v>22</v>
      </c>
      <c r="D32" s="1" t="s">
        <v>66</v>
      </c>
      <c r="E32" s="1" t="s">
        <v>24</v>
      </c>
      <c r="F32" s="1" t="s">
        <v>67</v>
      </c>
      <c r="G32" s="27" t="s">
        <v>68</v>
      </c>
      <c r="H32" s="1" t="s">
        <v>69</v>
      </c>
      <c r="I32" s="32" t="s">
        <v>254</v>
      </c>
      <c r="J32" s="2" t="s">
        <v>70</v>
      </c>
      <c r="K32" s="2" t="s">
        <v>27</v>
      </c>
      <c r="L32" s="21" t="s">
        <v>38</v>
      </c>
      <c r="M32" s="21" t="s">
        <v>89</v>
      </c>
      <c r="N32" s="85">
        <v>2600</v>
      </c>
      <c r="O32" s="85">
        <v>2599.5500000000002</v>
      </c>
      <c r="P32" s="85">
        <v>2600</v>
      </c>
      <c r="Q32" s="85">
        <v>2600</v>
      </c>
      <c r="R32" s="85">
        <v>2600</v>
      </c>
      <c r="S32" s="85">
        <v>2600</v>
      </c>
    </row>
    <row r="33" spans="1:19" s="7" customFormat="1" ht="407.25" customHeight="1" x14ac:dyDescent="0.25">
      <c r="A33" s="30" t="s">
        <v>224</v>
      </c>
      <c r="B33" s="26">
        <v>1044</v>
      </c>
      <c r="C33" s="1" t="s">
        <v>22</v>
      </c>
      <c r="D33" s="1" t="s">
        <v>66</v>
      </c>
      <c r="E33" s="1" t="s">
        <v>24</v>
      </c>
      <c r="F33" s="1" t="s">
        <v>67</v>
      </c>
      <c r="G33" s="27" t="s">
        <v>68</v>
      </c>
      <c r="H33" s="1" t="s">
        <v>69</v>
      </c>
      <c r="I33" s="32" t="s">
        <v>255</v>
      </c>
      <c r="J33" s="2" t="s">
        <v>70</v>
      </c>
      <c r="K33" s="2" t="s">
        <v>27</v>
      </c>
      <c r="L33" s="21" t="s">
        <v>38</v>
      </c>
      <c r="M33" s="21" t="s">
        <v>256</v>
      </c>
      <c r="N33" s="85">
        <v>4100</v>
      </c>
      <c r="O33" s="85">
        <v>4100</v>
      </c>
      <c r="P33" s="85">
        <v>2400</v>
      </c>
      <c r="Q33" s="85">
        <v>2400</v>
      </c>
      <c r="R33" s="85">
        <v>2400</v>
      </c>
      <c r="S33" s="85">
        <v>2400</v>
      </c>
    </row>
    <row r="34" spans="1:19" s="7" customFormat="1" ht="367.5" customHeight="1" x14ac:dyDescent="0.25">
      <c r="A34" s="30" t="s">
        <v>225</v>
      </c>
      <c r="B34" s="26">
        <v>1045</v>
      </c>
      <c r="C34" s="1" t="s">
        <v>86</v>
      </c>
      <c r="D34" s="1" t="s">
        <v>99</v>
      </c>
      <c r="E34" s="1" t="s">
        <v>24</v>
      </c>
      <c r="F34" s="1"/>
      <c r="G34" s="27"/>
      <c r="H34" s="1"/>
      <c r="I34" s="32" t="s">
        <v>165</v>
      </c>
      <c r="J34" s="2" t="s">
        <v>88</v>
      </c>
      <c r="K34" s="2" t="s">
        <v>96</v>
      </c>
      <c r="L34" s="21" t="s">
        <v>54</v>
      </c>
      <c r="M34" s="21" t="s">
        <v>55</v>
      </c>
      <c r="N34" s="85">
        <v>902</v>
      </c>
      <c r="O34" s="85">
        <v>902</v>
      </c>
      <c r="P34" s="85">
        <v>938</v>
      </c>
      <c r="Q34" s="85">
        <v>938</v>
      </c>
      <c r="R34" s="85">
        <v>938</v>
      </c>
      <c r="S34" s="85">
        <v>938</v>
      </c>
    </row>
    <row r="35" spans="1:19" s="7" customFormat="1" ht="183" customHeight="1" x14ac:dyDescent="0.25">
      <c r="A35" s="30" t="s">
        <v>226</v>
      </c>
      <c r="B35" s="26">
        <v>1046</v>
      </c>
      <c r="C35" s="1" t="s">
        <v>22</v>
      </c>
      <c r="D35" s="1" t="s">
        <v>71</v>
      </c>
      <c r="E35" s="1" t="s">
        <v>24</v>
      </c>
      <c r="F35" s="1"/>
      <c r="G35" s="27"/>
      <c r="H35" s="1"/>
      <c r="I35" s="32" t="s">
        <v>72</v>
      </c>
      <c r="J35" s="2" t="s">
        <v>73</v>
      </c>
      <c r="K35" s="2" t="s">
        <v>27</v>
      </c>
      <c r="L35" s="21" t="s">
        <v>74</v>
      </c>
      <c r="M35" s="21" t="s">
        <v>75</v>
      </c>
      <c r="N35" s="85">
        <f>53050.61579+331.7</f>
        <v>53382.315790000001</v>
      </c>
      <c r="O35" s="85">
        <f>42971.488+331.7</f>
        <v>43303.187999999995</v>
      </c>
      <c r="P35" s="85">
        <v>39546</v>
      </c>
      <c r="Q35" s="85">
        <v>37648.6</v>
      </c>
      <c r="R35" s="85">
        <v>40416</v>
      </c>
      <c r="S35" s="85">
        <f>R35</f>
        <v>40416</v>
      </c>
    </row>
    <row r="36" spans="1:19" s="7" customFormat="1" ht="192" customHeight="1" x14ac:dyDescent="0.25">
      <c r="A36" s="30" t="s">
        <v>228</v>
      </c>
      <c r="B36" s="26">
        <v>1047</v>
      </c>
      <c r="C36" s="1" t="s">
        <v>22</v>
      </c>
      <c r="D36" s="1" t="s">
        <v>71</v>
      </c>
      <c r="E36" s="1" t="s">
        <v>24</v>
      </c>
      <c r="F36" s="1"/>
      <c r="G36" s="27"/>
      <c r="H36" s="1"/>
      <c r="I36" s="32" t="s">
        <v>72</v>
      </c>
      <c r="J36" s="2" t="s">
        <v>73</v>
      </c>
      <c r="K36" s="2" t="s">
        <v>27</v>
      </c>
      <c r="L36" s="21" t="s">
        <v>74</v>
      </c>
      <c r="M36" s="21" t="s">
        <v>75</v>
      </c>
      <c r="N36" s="85">
        <v>2450</v>
      </c>
      <c r="O36" s="85">
        <v>1224.252</v>
      </c>
      <c r="P36" s="85">
        <v>2450</v>
      </c>
      <c r="Q36" s="85">
        <v>2450</v>
      </c>
      <c r="R36" s="85">
        <v>2450</v>
      </c>
      <c r="S36" s="85">
        <v>2450</v>
      </c>
    </row>
    <row r="37" spans="1:19" s="7" customFormat="1" ht="195.75" customHeight="1" x14ac:dyDescent="0.25">
      <c r="A37" s="30" t="s">
        <v>200</v>
      </c>
      <c r="B37" s="26">
        <v>1048</v>
      </c>
      <c r="C37" s="1" t="s">
        <v>22</v>
      </c>
      <c r="D37" s="1" t="s">
        <v>201</v>
      </c>
      <c r="E37" s="1" t="s">
        <v>24</v>
      </c>
      <c r="F37" s="1"/>
      <c r="G37" s="27"/>
      <c r="H37" s="1"/>
      <c r="I37" s="32" t="s">
        <v>202</v>
      </c>
      <c r="J37" s="2" t="s">
        <v>203</v>
      </c>
      <c r="K37" s="2" t="s">
        <v>27</v>
      </c>
      <c r="L37" s="21" t="s">
        <v>194</v>
      </c>
      <c r="M37" s="21" t="s">
        <v>204</v>
      </c>
      <c r="N37" s="85">
        <v>13147</v>
      </c>
      <c r="O37" s="85">
        <v>12920.79895</v>
      </c>
      <c r="P37" s="85">
        <v>12966</v>
      </c>
      <c r="Q37" s="85">
        <v>12966</v>
      </c>
      <c r="R37" s="85">
        <v>12966</v>
      </c>
      <c r="S37" s="85">
        <v>12966</v>
      </c>
    </row>
    <row r="38" spans="1:19" s="7" customFormat="1" ht="255.75" customHeight="1" x14ac:dyDescent="0.25">
      <c r="A38" s="30" t="s">
        <v>229</v>
      </c>
      <c r="B38" s="26">
        <v>1055</v>
      </c>
      <c r="C38" s="1" t="s">
        <v>22</v>
      </c>
      <c r="D38" s="1" t="s">
        <v>50</v>
      </c>
      <c r="E38" s="1" t="s">
        <v>24</v>
      </c>
      <c r="F38" s="1"/>
      <c r="G38" s="27"/>
      <c r="H38" s="1"/>
      <c r="I38" s="32" t="s">
        <v>51</v>
      </c>
      <c r="J38" s="2" t="s">
        <v>52</v>
      </c>
      <c r="K38" s="2" t="s">
        <v>27</v>
      </c>
      <c r="L38" s="21" t="s">
        <v>38</v>
      </c>
      <c r="M38" s="21" t="s">
        <v>53</v>
      </c>
      <c r="N38" s="85">
        <v>0</v>
      </c>
      <c r="O38" s="85">
        <v>0</v>
      </c>
      <c r="P38" s="85">
        <v>947.2</v>
      </c>
      <c r="Q38" s="85">
        <v>0</v>
      </c>
      <c r="R38" s="85">
        <v>0</v>
      </c>
      <c r="S38" s="85">
        <v>0</v>
      </c>
    </row>
    <row r="39" spans="1:19" s="7" customFormat="1" ht="268.5" customHeight="1" x14ac:dyDescent="0.25">
      <c r="A39" s="30" t="s">
        <v>76</v>
      </c>
      <c r="B39" s="26">
        <v>1056</v>
      </c>
      <c r="C39" s="1"/>
      <c r="D39" s="1"/>
      <c r="E39" s="1"/>
      <c r="F39" s="1" t="s">
        <v>77</v>
      </c>
      <c r="G39" s="27" t="s">
        <v>68</v>
      </c>
      <c r="H39" s="1" t="s">
        <v>78</v>
      </c>
      <c r="I39" s="32" t="s">
        <v>30</v>
      </c>
      <c r="J39" s="2" t="s">
        <v>31</v>
      </c>
      <c r="K39" s="2" t="s">
        <v>27</v>
      </c>
      <c r="L39" s="21" t="s">
        <v>32</v>
      </c>
      <c r="M39" s="21" t="s">
        <v>33</v>
      </c>
      <c r="N39" s="85">
        <v>63299.137999999999</v>
      </c>
      <c r="O39" s="85">
        <v>57104.135999999999</v>
      </c>
      <c r="P39" s="85">
        <v>27550.19</v>
      </c>
      <c r="Q39" s="85">
        <v>9490.6</v>
      </c>
      <c r="R39" s="85">
        <v>2987.1</v>
      </c>
      <c r="S39" s="85">
        <v>2987.1</v>
      </c>
    </row>
    <row r="40" spans="1:19" s="7" customFormat="1" ht="363.75" customHeight="1" x14ac:dyDescent="0.25">
      <c r="A40" s="30" t="s">
        <v>227</v>
      </c>
      <c r="B40" s="26">
        <v>1059</v>
      </c>
      <c r="C40" s="1" t="s">
        <v>110</v>
      </c>
      <c r="D40" s="1" t="s">
        <v>111</v>
      </c>
      <c r="E40" s="1" t="s">
        <v>112</v>
      </c>
      <c r="F40" s="1" t="s">
        <v>113</v>
      </c>
      <c r="G40" s="27" t="s">
        <v>114</v>
      </c>
      <c r="H40" s="1" t="s">
        <v>115</v>
      </c>
      <c r="I40" s="32" t="s">
        <v>116</v>
      </c>
      <c r="J40" s="2" t="s">
        <v>117</v>
      </c>
      <c r="K40" s="2" t="s">
        <v>275</v>
      </c>
      <c r="L40" s="21" t="s">
        <v>264</v>
      </c>
      <c r="M40" s="21" t="s">
        <v>265</v>
      </c>
      <c r="N40" s="85">
        <v>900</v>
      </c>
      <c r="O40" s="85">
        <v>753.12099999999998</v>
      </c>
      <c r="P40" s="85">
        <v>0</v>
      </c>
      <c r="Q40" s="85">
        <v>0</v>
      </c>
      <c r="R40" s="85">
        <v>0</v>
      </c>
      <c r="S40" s="85">
        <v>0</v>
      </c>
    </row>
    <row r="41" spans="1:19" ht="236.25" hidden="1" x14ac:dyDescent="0.25">
      <c r="A41" s="3" t="s">
        <v>149</v>
      </c>
      <c r="B41" s="28">
        <v>1804</v>
      </c>
      <c r="C41" s="31"/>
      <c r="D41" s="31"/>
      <c r="E41" s="31"/>
      <c r="F41" s="1" t="s">
        <v>166</v>
      </c>
      <c r="G41" s="27" t="s">
        <v>167</v>
      </c>
      <c r="H41" s="1" t="s">
        <v>168</v>
      </c>
      <c r="I41" s="32" t="s">
        <v>169</v>
      </c>
      <c r="J41" s="1" t="s">
        <v>88</v>
      </c>
      <c r="K41" s="1" t="s">
        <v>96</v>
      </c>
      <c r="L41" s="36" t="s">
        <v>38</v>
      </c>
      <c r="M41" s="36" t="s">
        <v>39</v>
      </c>
      <c r="N41" s="85">
        <v>0</v>
      </c>
      <c r="O41" s="85">
        <v>0</v>
      </c>
      <c r="P41" s="85">
        <v>0</v>
      </c>
      <c r="Q41" s="85">
        <v>0</v>
      </c>
      <c r="R41" s="85">
        <v>0</v>
      </c>
      <c r="S41" s="85">
        <v>0</v>
      </c>
    </row>
    <row r="42" spans="1:19" ht="409.5" hidden="1" x14ac:dyDescent="0.25">
      <c r="A42" s="3" t="s">
        <v>56</v>
      </c>
      <c r="B42" s="28">
        <v>1806</v>
      </c>
      <c r="C42" s="1" t="s">
        <v>172</v>
      </c>
      <c r="D42" s="1" t="s">
        <v>173</v>
      </c>
      <c r="E42" s="1" t="s">
        <v>24</v>
      </c>
      <c r="F42" s="1" t="s">
        <v>171</v>
      </c>
      <c r="G42" s="27" t="s">
        <v>68</v>
      </c>
      <c r="H42" s="1" t="s">
        <v>170</v>
      </c>
      <c r="I42" s="32" t="s">
        <v>174</v>
      </c>
      <c r="J42" s="2" t="s">
        <v>88</v>
      </c>
      <c r="K42" s="2" t="s">
        <v>96</v>
      </c>
      <c r="L42" s="21" t="s">
        <v>182</v>
      </c>
      <c r="M42" s="21" t="s">
        <v>183</v>
      </c>
      <c r="N42" s="85"/>
      <c r="O42" s="85"/>
      <c r="P42" s="85"/>
      <c r="Q42" s="85"/>
      <c r="R42" s="85"/>
      <c r="S42" s="85"/>
    </row>
    <row r="43" spans="1:19" ht="1.5" hidden="1" customHeight="1" x14ac:dyDescent="0.25">
      <c r="A43" s="3" t="s">
        <v>150</v>
      </c>
      <c r="B43" s="28">
        <v>1808</v>
      </c>
      <c r="C43" s="31"/>
      <c r="D43" s="31"/>
      <c r="E43" s="31"/>
      <c r="F43" s="1" t="s">
        <v>179</v>
      </c>
      <c r="G43" s="27" t="s">
        <v>68</v>
      </c>
      <c r="H43" s="1" t="s">
        <v>178</v>
      </c>
      <c r="I43" s="32" t="s">
        <v>180</v>
      </c>
      <c r="J43" s="2" t="s">
        <v>88</v>
      </c>
      <c r="K43" s="2" t="s">
        <v>96</v>
      </c>
      <c r="L43" s="36" t="s">
        <v>46</v>
      </c>
      <c r="M43" s="36" t="s">
        <v>175</v>
      </c>
      <c r="N43" s="85"/>
      <c r="O43" s="85"/>
      <c r="P43" s="85"/>
      <c r="Q43" s="85"/>
      <c r="R43" s="85"/>
      <c r="S43" s="85"/>
    </row>
    <row r="44" spans="1:19" s="25" customFormat="1" ht="409.5" hidden="1" x14ac:dyDescent="0.25">
      <c r="A44" s="30" t="s">
        <v>151</v>
      </c>
      <c r="B44" s="28">
        <v>1814</v>
      </c>
      <c r="C44" s="1"/>
      <c r="D44" s="1"/>
      <c r="E44" s="1"/>
      <c r="F44" s="1" t="s">
        <v>158</v>
      </c>
      <c r="G44" s="27" t="s">
        <v>160</v>
      </c>
      <c r="H44" s="1" t="s">
        <v>159</v>
      </c>
      <c r="I44" s="32" t="s">
        <v>181</v>
      </c>
      <c r="J44" s="2" t="s">
        <v>88</v>
      </c>
      <c r="K44" s="2" t="s">
        <v>96</v>
      </c>
      <c r="L44" s="21" t="s">
        <v>85</v>
      </c>
      <c r="M44" s="21" t="s">
        <v>87</v>
      </c>
      <c r="N44" s="85"/>
      <c r="O44" s="85"/>
      <c r="P44" s="85"/>
      <c r="Q44" s="85"/>
      <c r="R44" s="85"/>
      <c r="S44" s="85"/>
    </row>
    <row r="45" spans="1:19" s="7" customFormat="1" ht="97.5" customHeight="1" x14ac:dyDescent="0.25">
      <c r="A45" s="2" t="s">
        <v>258</v>
      </c>
      <c r="B45" s="26">
        <v>1100</v>
      </c>
      <c r="C45" s="31" t="s">
        <v>16</v>
      </c>
      <c r="D45" s="31" t="s">
        <v>16</v>
      </c>
      <c r="E45" s="31" t="s">
        <v>16</v>
      </c>
      <c r="F45" s="31" t="s">
        <v>16</v>
      </c>
      <c r="G45" s="29" t="s">
        <v>16</v>
      </c>
      <c r="H45" s="31" t="s">
        <v>16</v>
      </c>
      <c r="I45" s="31" t="s">
        <v>16</v>
      </c>
      <c r="J45" s="17" t="s">
        <v>16</v>
      </c>
      <c r="K45" s="17" t="s">
        <v>16</v>
      </c>
      <c r="L45" s="17" t="s">
        <v>16</v>
      </c>
      <c r="M45" s="17" t="s">
        <v>16</v>
      </c>
      <c r="N45" s="85">
        <f>SUM(N46:N51)</f>
        <v>24443.620999999999</v>
      </c>
      <c r="O45" s="85">
        <f t="shared" ref="O45:S45" si="4">SUM(O46:O51)</f>
        <v>24443.620999999999</v>
      </c>
      <c r="P45" s="85">
        <f t="shared" si="4"/>
        <v>13680.1</v>
      </c>
      <c r="Q45" s="85">
        <f t="shared" si="4"/>
        <v>13261.1</v>
      </c>
      <c r="R45" s="85">
        <f t="shared" si="4"/>
        <v>13335.1</v>
      </c>
      <c r="S45" s="85">
        <f t="shared" si="4"/>
        <v>13335.1</v>
      </c>
    </row>
    <row r="46" spans="1:19" s="7" customFormat="1" ht="51.75" customHeight="1" x14ac:dyDescent="0.25">
      <c r="A46" s="2" t="s">
        <v>307</v>
      </c>
      <c r="B46" s="26">
        <v>1103</v>
      </c>
      <c r="C46" s="1" t="s">
        <v>22</v>
      </c>
      <c r="D46" s="1" t="s">
        <v>23</v>
      </c>
      <c r="E46" s="1" t="s">
        <v>24</v>
      </c>
      <c r="F46" s="1"/>
      <c r="G46" s="27"/>
      <c r="H46" s="1"/>
      <c r="I46" s="32" t="s">
        <v>25</v>
      </c>
      <c r="J46" s="2" t="s">
        <v>26</v>
      </c>
      <c r="K46" s="2" t="s">
        <v>27</v>
      </c>
      <c r="L46" s="36" t="s">
        <v>85</v>
      </c>
      <c r="M46" s="36" t="s">
        <v>87</v>
      </c>
      <c r="N46" s="85">
        <v>0</v>
      </c>
      <c r="O46" s="85">
        <v>0</v>
      </c>
      <c r="P46" s="85">
        <v>500</v>
      </c>
      <c r="Q46" s="85">
        <v>0</v>
      </c>
      <c r="R46" s="85">
        <v>0</v>
      </c>
      <c r="S46" s="85">
        <v>0</v>
      </c>
    </row>
    <row r="47" spans="1:19" s="7" customFormat="1" ht="378.75" customHeight="1" x14ac:dyDescent="0.25">
      <c r="A47" s="2" t="s">
        <v>232</v>
      </c>
      <c r="B47" s="26">
        <v>1107</v>
      </c>
      <c r="C47" s="1" t="s">
        <v>104</v>
      </c>
      <c r="D47" s="1" t="s">
        <v>88</v>
      </c>
      <c r="E47" s="1" t="s">
        <v>105</v>
      </c>
      <c r="F47" s="1" t="s">
        <v>106</v>
      </c>
      <c r="G47" s="27" t="s">
        <v>107</v>
      </c>
      <c r="H47" s="1" t="s">
        <v>108</v>
      </c>
      <c r="I47" s="32" t="s">
        <v>109</v>
      </c>
      <c r="J47" s="2" t="s">
        <v>88</v>
      </c>
      <c r="K47" s="2" t="s">
        <v>275</v>
      </c>
      <c r="L47" s="21" t="s">
        <v>266</v>
      </c>
      <c r="M47" s="21" t="s">
        <v>267</v>
      </c>
      <c r="N47" s="85">
        <v>15043.620999999999</v>
      </c>
      <c r="O47" s="85">
        <v>15043.620999999999</v>
      </c>
      <c r="P47" s="85">
        <v>13180.1</v>
      </c>
      <c r="Q47" s="85">
        <v>13261.1</v>
      </c>
      <c r="R47" s="85">
        <v>13335.1</v>
      </c>
      <c r="S47" s="85">
        <v>13335.1</v>
      </c>
    </row>
    <row r="48" spans="1:19" s="7" customFormat="1" ht="184.5" customHeight="1" x14ac:dyDescent="0.25">
      <c r="A48" s="2" t="s">
        <v>248</v>
      </c>
      <c r="B48" s="26">
        <v>1122</v>
      </c>
      <c r="C48" s="1" t="s">
        <v>22</v>
      </c>
      <c r="D48" s="1" t="s">
        <v>71</v>
      </c>
      <c r="E48" s="1" t="s">
        <v>24</v>
      </c>
      <c r="F48" s="1"/>
      <c r="G48" s="27"/>
      <c r="H48" s="1"/>
      <c r="I48" s="32" t="s">
        <v>72</v>
      </c>
      <c r="J48" s="2" t="s">
        <v>73</v>
      </c>
      <c r="K48" s="2" t="s">
        <v>27</v>
      </c>
      <c r="L48" s="21" t="s">
        <v>74</v>
      </c>
      <c r="M48" s="21" t="s">
        <v>75</v>
      </c>
      <c r="N48" s="85">
        <v>0</v>
      </c>
      <c r="O48" s="85">
        <v>0</v>
      </c>
      <c r="P48" s="85">
        <v>0</v>
      </c>
      <c r="Q48" s="85">
        <v>0</v>
      </c>
      <c r="R48" s="85">
        <v>0</v>
      </c>
      <c r="S48" s="85">
        <v>0</v>
      </c>
    </row>
    <row r="49" spans="1:19" s="7" customFormat="1" ht="159" customHeight="1" x14ac:dyDescent="0.25">
      <c r="A49" s="2" t="s">
        <v>249</v>
      </c>
      <c r="B49" s="26">
        <v>1127</v>
      </c>
      <c r="C49" s="1" t="s">
        <v>22</v>
      </c>
      <c r="D49" s="1" t="s">
        <v>98</v>
      </c>
      <c r="E49" s="1" t="s">
        <v>24</v>
      </c>
      <c r="F49" s="1"/>
      <c r="G49" s="27"/>
      <c r="H49" s="1"/>
      <c r="I49" s="33" t="s">
        <v>95</v>
      </c>
      <c r="J49" s="19" t="s">
        <v>88</v>
      </c>
      <c r="K49" s="2" t="s">
        <v>275</v>
      </c>
      <c r="L49" s="21" t="s">
        <v>32</v>
      </c>
      <c r="M49" s="21" t="s">
        <v>268</v>
      </c>
      <c r="N49" s="85">
        <v>6400</v>
      </c>
      <c r="O49" s="85">
        <v>6400</v>
      </c>
      <c r="P49" s="85">
        <v>0</v>
      </c>
      <c r="Q49" s="85">
        <v>0</v>
      </c>
      <c r="R49" s="85">
        <v>0</v>
      </c>
      <c r="S49" s="85">
        <v>0</v>
      </c>
    </row>
    <row r="50" spans="1:19" s="7" customFormat="1" ht="409.5" customHeight="1" x14ac:dyDescent="0.25">
      <c r="A50" s="2" t="s">
        <v>250</v>
      </c>
      <c r="B50" s="26">
        <v>1130</v>
      </c>
      <c r="C50" s="1" t="s">
        <v>22</v>
      </c>
      <c r="D50" s="1" t="s">
        <v>98</v>
      </c>
      <c r="E50" s="1" t="s">
        <v>24</v>
      </c>
      <c r="F50" s="1"/>
      <c r="G50" s="27"/>
      <c r="H50" s="1"/>
      <c r="I50" s="33" t="s">
        <v>95</v>
      </c>
      <c r="J50" s="19" t="s">
        <v>88</v>
      </c>
      <c r="K50" s="2" t="s">
        <v>275</v>
      </c>
      <c r="L50" s="21" t="s">
        <v>38</v>
      </c>
      <c r="M50" s="21" t="s">
        <v>53</v>
      </c>
      <c r="N50" s="85">
        <v>600</v>
      </c>
      <c r="O50" s="85">
        <v>600</v>
      </c>
      <c r="P50" s="85">
        <v>0</v>
      </c>
      <c r="Q50" s="85">
        <v>0</v>
      </c>
      <c r="R50" s="85">
        <v>0</v>
      </c>
      <c r="S50" s="85">
        <v>0</v>
      </c>
    </row>
    <row r="51" spans="1:19" s="7" customFormat="1" ht="233.25" customHeight="1" x14ac:dyDescent="0.25">
      <c r="A51" s="2" t="s">
        <v>251</v>
      </c>
      <c r="B51" s="26">
        <v>1131</v>
      </c>
      <c r="C51" s="1" t="s">
        <v>22</v>
      </c>
      <c r="D51" s="1" t="s">
        <v>98</v>
      </c>
      <c r="E51" s="1" t="s">
        <v>24</v>
      </c>
      <c r="F51" s="1"/>
      <c r="G51" s="27"/>
      <c r="H51" s="1"/>
      <c r="I51" s="33" t="s">
        <v>95</v>
      </c>
      <c r="J51" s="19" t="s">
        <v>88</v>
      </c>
      <c r="K51" s="2" t="s">
        <v>275</v>
      </c>
      <c r="L51" s="21" t="s">
        <v>38</v>
      </c>
      <c r="M51" s="21" t="s">
        <v>53</v>
      </c>
      <c r="N51" s="85">
        <v>2400</v>
      </c>
      <c r="O51" s="85">
        <v>2400</v>
      </c>
      <c r="P51" s="85">
        <v>0</v>
      </c>
      <c r="Q51" s="85">
        <v>0</v>
      </c>
      <c r="R51" s="85">
        <v>0</v>
      </c>
      <c r="S51" s="85">
        <v>0</v>
      </c>
    </row>
    <row r="52" spans="1:19" s="7" customFormat="1" ht="217.5" customHeight="1" x14ac:dyDescent="0.25">
      <c r="A52" s="2" t="s">
        <v>279</v>
      </c>
      <c r="B52" s="26">
        <v>1200</v>
      </c>
      <c r="C52" s="31" t="s">
        <v>16</v>
      </c>
      <c r="D52" s="31" t="s">
        <v>16</v>
      </c>
      <c r="E52" s="31" t="s">
        <v>16</v>
      </c>
      <c r="F52" s="31" t="s">
        <v>16</v>
      </c>
      <c r="G52" s="29" t="s">
        <v>16</v>
      </c>
      <c r="H52" s="31" t="s">
        <v>16</v>
      </c>
      <c r="I52" s="31" t="s">
        <v>16</v>
      </c>
      <c r="J52" s="17" t="s">
        <v>16</v>
      </c>
      <c r="K52" s="17" t="s">
        <v>16</v>
      </c>
      <c r="L52" s="17" t="s">
        <v>16</v>
      </c>
      <c r="M52" s="17" t="s">
        <v>16</v>
      </c>
      <c r="N52" s="85">
        <f>SUM(N53:N60)</f>
        <v>143478.59300000002</v>
      </c>
      <c r="O52" s="85">
        <f t="shared" ref="O52:S52" si="5">SUM(O53:O60)</f>
        <v>116437.001</v>
      </c>
      <c r="P52" s="85">
        <f t="shared" si="5"/>
        <v>128593</v>
      </c>
      <c r="Q52" s="85">
        <f t="shared" si="5"/>
        <v>130593</v>
      </c>
      <c r="R52" s="85">
        <f t="shared" si="5"/>
        <v>130593</v>
      </c>
      <c r="S52" s="85">
        <f t="shared" si="5"/>
        <v>130593</v>
      </c>
    </row>
    <row r="53" spans="1:19" s="7" customFormat="1" ht="315.75" customHeight="1" x14ac:dyDescent="0.25">
      <c r="A53" s="2" t="s">
        <v>243</v>
      </c>
      <c r="B53" s="26">
        <v>1201</v>
      </c>
      <c r="C53" s="1" t="s">
        <v>22</v>
      </c>
      <c r="D53" s="1" t="s">
        <v>79</v>
      </c>
      <c r="E53" s="1" t="s">
        <v>24</v>
      </c>
      <c r="F53" s="1" t="s">
        <v>80</v>
      </c>
      <c r="G53" s="27" t="s">
        <v>81</v>
      </c>
      <c r="H53" s="1" t="s">
        <v>82</v>
      </c>
      <c r="I53" s="32" t="s">
        <v>83</v>
      </c>
      <c r="J53" s="2" t="s">
        <v>84</v>
      </c>
      <c r="K53" s="2" t="s">
        <v>27</v>
      </c>
      <c r="L53" s="21" t="s">
        <v>85</v>
      </c>
      <c r="M53" s="21" t="s">
        <v>330</v>
      </c>
      <c r="N53" s="85">
        <f>39232.48+1783+6780.8</f>
        <v>47796.280000000006</v>
      </c>
      <c r="O53" s="85">
        <f>32156.912+1547+6555.4</f>
        <v>40259.311999999998</v>
      </c>
      <c r="P53" s="85">
        <f>32837+1750+5954</f>
        <v>40541</v>
      </c>
      <c r="Q53" s="85">
        <f>32837+1750+5954</f>
        <v>40541</v>
      </c>
      <c r="R53" s="85">
        <f>32837+1750+5954</f>
        <v>40541</v>
      </c>
      <c r="S53" s="85">
        <f>R53</f>
        <v>40541</v>
      </c>
    </row>
    <row r="54" spans="1:19" s="7" customFormat="1" ht="305.25" customHeight="1" x14ac:dyDescent="0.25">
      <c r="A54" s="2" t="s">
        <v>244</v>
      </c>
      <c r="B54" s="26">
        <v>1202</v>
      </c>
      <c r="C54" s="1" t="s">
        <v>22</v>
      </c>
      <c r="D54" s="1" t="s">
        <v>79</v>
      </c>
      <c r="E54" s="1" t="s">
        <v>24</v>
      </c>
      <c r="F54" s="1" t="s">
        <v>80</v>
      </c>
      <c r="G54" s="27" t="s">
        <v>81</v>
      </c>
      <c r="H54" s="1" t="s">
        <v>82</v>
      </c>
      <c r="I54" s="32" t="s">
        <v>83</v>
      </c>
      <c r="J54" s="2" t="s">
        <v>84</v>
      </c>
      <c r="K54" s="2" t="s">
        <v>27</v>
      </c>
      <c r="L54" s="21" t="s">
        <v>85</v>
      </c>
      <c r="M54" s="21" t="s">
        <v>331</v>
      </c>
      <c r="N54" s="85">
        <f>46952.805+2964+12444.229</f>
        <v>62361.034</v>
      </c>
      <c r="O54" s="85">
        <f>40090.893+2674.8+11781.429</f>
        <v>54547.122000000003</v>
      </c>
      <c r="P54" s="85">
        <f>46871+2798+12456</f>
        <v>62125</v>
      </c>
      <c r="Q54" s="85">
        <f>46871+2798+12456</f>
        <v>62125</v>
      </c>
      <c r="R54" s="85">
        <f>46871+2798+12456</f>
        <v>62125</v>
      </c>
      <c r="S54" s="85">
        <f>R54</f>
        <v>62125</v>
      </c>
    </row>
    <row r="55" spans="1:19" s="7" customFormat="1" ht="163.5" customHeight="1" x14ac:dyDescent="0.25">
      <c r="A55" s="2" t="s">
        <v>326</v>
      </c>
      <c r="B55" s="26">
        <v>1208</v>
      </c>
      <c r="C55" s="1" t="s">
        <v>86</v>
      </c>
      <c r="D55" s="1" t="s">
        <v>327</v>
      </c>
      <c r="E55" s="1" t="s">
        <v>24</v>
      </c>
      <c r="F55" s="1"/>
      <c r="G55" s="27"/>
      <c r="H55" s="1"/>
      <c r="I55" s="32" t="s">
        <v>328</v>
      </c>
      <c r="J55" s="2" t="s">
        <v>329</v>
      </c>
      <c r="K55" s="2" t="s">
        <v>27</v>
      </c>
      <c r="L55" s="21" t="s">
        <v>85</v>
      </c>
      <c r="M55" s="21" t="s">
        <v>87</v>
      </c>
      <c r="N55" s="85">
        <v>13624</v>
      </c>
      <c r="O55" s="85">
        <v>13623.6</v>
      </c>
      <c r="P55" s="85">
        <f>7400+13980</f>
        <v>21380</v>
      </c>
      <c r="Q55" s="85">
        <f>7400+13980</f>
        <v>21380</v>
      </c>
      <c r="R55" s="85">
        <f>7400+13980</f>
        <v>21380</v>
      </c>
      <c r="S55" s="85">
        <f>R55</f>
        <v>21380</v>
      </c>
    </row>
    <row r="56" spans="1:19" s="7" customFormat="1" ht="409.5" customHeight="1" x14ac:dyDescent="0.25">
      <c r="A56" s="2" t="s">
        <v>245</v>
      </c>
      <c r="B56" s="26">
        <v>1211</v>
      </c>
      <c r="C56" s="1" t="s">
        <v>153</v>
      </c>
      <c r="D56" s="1" t="s">
        <v>88</v>
      </c>
      <c r="E56" s="1" t="s">
        <v>154</v>
      </c>
      <c r="F56" s="1" t="s">
        <v>155</v>
      </c>
      <c r="G56" s="27" t="s">
        <v>156</v>
      </c>
      <c r="H56" s="1" t="s">
        <v>157</v>
      </c>
      <c r="I56" s="32" t="s">
        <v>30</v>
      </c>
      <c r="J56" s="2" t="s">
        <v>176</v>
      </c>
      <c r="K56" s="2" t="s">
        <v>27</v>
      </c>
      <c r="L56" s="21" t="s">
        <v>32</v>
      </c>
      <c r="M56" s="21" t="s">
        <v>33</v>
      </c>
      <c r="N56" s="85">
        <v>6072.3789999999999</v>
      </c>
      <c r="O56" s="85">
        <v>218.56700000000001</v>
      </c>
      <c r="P56" s="85">
        <v>0</v>
      </c>
      <c r="Q56" s="85">
        <v>0</v>
      </c>
      <c r="R56" s="85">
        <v>0</v>
      </c>
      <c r="S56" s="85">
        <v>0</v>
      </c>
    </row>
    <row r="57" spans="1:19" s="7" customFormat="1" ht="409.6" customHeight="1" x14ac:dyDescent="0.25">
      <c r="A57" s="2" t="s">
        <v>246</v>
      </c>
      <c r="B57" s="26">
        <v>1212</v>
      </c>
      <c r="C57" s="1" t="s">
        <v>153</v>
      </c>
      <c r="D57" s="1" t="s">
        <v>88</v>
      </c>
      <c r="E57" s="1" t="s">
        <v>154</v>
      </c>
      <c r="F57" s="1" t="s">
        <v>155</v>
      </c>
      <c r="G57" s="27" t="s">
        <v>156</v>
      </c>
      <c r="H57" s="1" t="s">
        <v>157</v>
      </c>
      <c r="I57" s="32" t="s">
        <v>30</v>
      </c>
      <c r="J57" s="2" t="s">
        <v>176</v>
      </c>
      <c r="K57" s="2" t="s">
        <v>27</v>
      </c>
      <c r="L57" s="21" t="s">
        <v>32</v>
      </c>
      <c r="M57" s="21" t="s">
        <v>33</v>
      </c>
      <c r="N57" s="85">
        <v>5417.9</v>
      </c>
      <c r="O57" s="85">
        <v>0</v>
      </c>
      <c r="P57" s="85">
        <v>0</v>
      </c>
      <c r="Q57" s="85">
        <v>2000</v>
      </c>
      <c r="R57" s="85">
        <v>2000</v>
      </c>
      <c r="S57" s="85">
        <v>2000</v>
      </c>
    </row>
    <row r="58" spans="1:19" s="7" customFormat="1" ht="409.6" customHeight="1" x14ac:dyDescent="0.25">
      <c r="A58" s="2" t="s">
        <v>184</v>
      </c>
      <c r="B58" s="26">
        <v>1216</v>
      </c>
      <c r="C58" s="1" t="s">
        <v>86</v>
      </c>
      <c r="D58" s="1" t="s">
        <v>185</v>
      </c>
      <c r="E58" s="1" t="s">
        <v>24</v>
      </c>
      <c r="F58" s="1"/>
      <c r="G58" s="27"/>
      <c r="H58" s="1"/>
      <c r="I58" s="32" t="s">
        <v>186</v>
      </c>
      <c r="J58" s="2" t="s">
        <v>187</v>
      </c>
      <c r="K58" s="2" t="s">
        <v>27</v>
      </c>
      <c r="L58" s="21" t="s">
        <v>38</v>
      </c>
      <c r="M58" s="21" t="s">
        <v>89</v>
      </c>
      <c r="N58" s="85">
        <v>7200</v>
      </c>
      <c r="O58" s="85">
        <v>6781.4</v>
      </c>
      <c r="P58" s="85">
        <v>0</v>
      </c>
      <c r="Q58" s="85">
        <v>0</v>
      </c>
      <c r="R58" s="85">
        <v>0</v>
      </c>
      <c r="S58" s="85">
        <v>0</v>
      </c>
    </row>
    <row r="59" spans="1:19" s="7" customFormat="1" ht="196.5" customHeight="1" x14ac:dyDescent="0.25">
      <c r="A59" s="2" t="s">
        <v>247</v>
      </c>
      <c r="B59" s="26">
        <v>1217</v>
      </c>
      <c r="C59" s="1" t="s">
        <v>22</v>
      </c>
      <c r="D59" s="1" t="s">
        <v>90</v>
      </c>
      <c r="E59" s="1" t="s">
        <v>24</v>
      </c>
      <c r="F59" s="1"/>
      <c r="G59" s="27"/>
      <c r="H59" s="1"/>
      <c r="I59" s="32" t="s">
        <v>91</v>
      </c>
      <c r="J59" s="2" t="s">
        <v>92</v>
      </c>
      <c r="K59" s="2" t="s">
        <v>27</v>
      </c>
      <c r="L59" s="21" t="s">
        <v>93</v>
      </c>
      <c r="M59" s="21" t="s">
        <v>94</v>
      </c>
      <c r="N59" s="85">
        <f>630+377</f>
        <v>1007</v>
      </c>
      <c r="O59" s="85">
        <f>630+377</f>
        <v>1007</v>
      </c>
      <c r="P59" s="85">
        <f>4170+377</f>
        <v>4547</v>
      </c>
      <c r="Q59" s="85">
        <f>4170+377</f>
        <v>4547</v>
      </c>
      <c r="R59" s="85">
        <f>4170+377</f>
        <v>4547</v>
      </c>
      <c r="S59" s="85">
        <f>R59</f>
        <v>4547</v>
      </c>
    </row>
    <row r="60" spans="1:19" s="7" customFormat="1" ht="1.5" customHeight="1" x14ac:dyDescent="0.25">
      <c r="A60" s="2"/>
      <c r="B60" s="26">
        <v>1223</v>
      </c>
      <c r="C60" s="1"/>
      <c r="D60" s="1"/>
      <c r="E60" s="1"/>
      <c r="F60" s="1"/>
      <c r="G60" s="27"/>
      <c r="H60" s="1"/>
      <c r="I60" s="32"/>
      <c r="J60" s="2"/>
      <c r="K60" s="2"/>
      <c r="L60" s="21"/>
      <c r="M60" s="21"/>
      <c r="N60" s="85">
        <v>0</v>
      </c>
      <c r="O60" s="85">
        <v>0</v>
      </c>
      <c r="P60" s="85"/>
      <c r="Q60" s="85"/>
      <c r="R60" s="85"/>
      <c r="S60" s="85"/>
    </row>
    <row r="61" spans="1:19" s="7" customFormat="1" ht="158.25" customHeight="1" x14ac:dyDescent="0.25">
      <c r="A61" s="2" t="s">
        <v>280</v>
      </c>
      <c r="B61" s="26">
        <v>1300</v>
      </c>
      <c r="C61" s="31" t="s">
        <v>16</v>
      </c>
      <c r="D61" s="31" t="s">
        <v>16</v>
      </c>
      <c r="E61" s="31" t="s">
        <v>16</v>
      </c>
      <c r="F61" s="31" t="s">
        <v>16</v>
      </c>
      <c r="G61" s="29" t="s">
        <v>16</v>
      </c>
      <c r="H61" s="31" t="s">
        <v>16</v>
      </c>
      <c r="I61" s="31" t="s">
        <v>16</v>
      </c>
      <c r="J61" s="17" t="s">
        <v>16</v>
      </c>
      <c r="K61" s="17" t="s">
        <v>16</v>
      </c>
      <c r="L61" s="17" t="s">
        <v>16</v>
      </c>
      <c r="M61" s="17" t="s">
        <v>16</v>
      </c>
      <c r="N61" s="85">
        <f>N62</f>
        <v>578.52700000000004</v>
      </c>
      <c r="O61" s="85">
        <f t="shared" ref="O61:S62" si="6">O62</f>
        <v>545.88199999999995</v>
      </c>
      <c r="P61" s="85">
        <f t="shared" si="6"/>
        <v>645</v>
      </c>
      <c r="Q61" s="85">
        <f t="shared" si="6"/>
        <v>645</v>
      </c>
      <c r="R61" s="85">
        <f t="shared" si="6"/>
        <v>645</v>
      </c>
      <c r="S61" s="85">
        <f t="shared" si="6"/>
        <v>645</v>
      </c>
    </row>
    <row r="62" spans="1:19" s="7" customFormat="1" ht="113.25" customHeight="1" x14ac:dyDescent="0.25">
      <c r="A62" s="2" t="s">
        <v>281</v>
      </c>
      <c r="B62" s="26">
        <v>1500</v>
      </c>
      <c r="C62" s="31" t="s">
        <v>16</v>
      </c>
      <c r="D62" s="31" t="s">
        <v>16</v>
      </c>
      <c r="E62" s="31" t="s">
        <v>16</v>
      </c>
      <c r="F62" s="31" t="s">
        <v>16</v>
      </c>
      <c r="G62" s="29" t="s">
        <v>16</v>
      </c>
      <c r="H62" s="31" t="s">
        <v>16</v>
      </c>
      <c r="I62" s="31" t="s">
        <v>16</v>
      </c>
      <c r="J62" s="17" t="s">
        <v>16</v>
      </c>
      <c r="K62" s="17" t="s">
        <v>16</v>
      </c>
      <c r="L62" s="17" t="s">
        <v>16</v>
      </c>
      <c r="M62" s="17" t="s">
        <v>16</v>
      </c>
      <c r="N62" s="85">
        <f>N63</f>
        <v>578.52700000000004</v>
      </c>
      <c r="O62" s="85">
        <f t="shared" si="6"/>
        <v>545.88199999999995</v>
      </c>
      <c r="P62" s="85">
        <f t="shared" si="6"/>
        <v>645</v>
      </c>
      <c r="Q62" s="85">
        <f t="shared" si="6"/>
        <v>645</v>
      </c>
      <c r="R62" s="85">
        <f t="shared" si="6"/>
        <v>645</v>
      </c>
      <c r="S62" s="85">
        <f t="shared" si="6"/>
        <v>645</v>
      </c>
    </row>
    <row r="63" spans="1:19" s="7" customFormat="1" ht="270" customHeight="1" x14ac:dyDescent="0.25">
      <c r="A63" s="2" t="s">
        <v>242</v>
      </c>
      <c r="B63" s="26">
        <v>1501</v>
      </c>
      <c r="C63" s="1"/>
      <c r="D63" s="1"/>
      <c r="E63" s="1"/>
      <c r="F63" s="1" t="s">
        <v>80</v>
      </c>
      <c r="G63" s="27" t="s">
        <v>81</v>
      </c>
      <c r="H63" s="1" t="s">
        <v>82</v>
      </c>
      <c r="I63" s="33" t="s">
        <v>177</v>
      </c>
      <c r="J63" s="2" t="s">
        <v>88</v>
      </c>
      <c r="K63" s="2" t="s">
        <v>275</v>
      </c>
      <c r="L63" s="21">
        <v>1000</v>
      </c>
      <c r="M63" s="21" t="s">
        <v>97</v>
      </c>
      <c r="N63" s="85">
        <v>578.52700000000004</v>
      </c>
      <c r="O63" s="85">
        <v>545.88199999999995</v>
      </c>
      <c r="P63" s="85">
        <v>645</v>
      </c>
      <c r="Q63" s="85">
        <v>645</v>
      </c>
      <c r="R63" s="85">
        <v>645</v>
      </c>
      <c r="S63" s="85">
        <v>645</v>
      </c>
    </row>
    <row r="64" spans="1:19" s="7" customFormat="1" ht="177" customHeight="1" x14ac:dyDescent="0.25">
      <c r="A64" s="2" t="s">
        <v>282</v>
      </c>
      <c r="B64" s="26">
        <v>1700</v>
      </c>
      <c r="C64" s="31" t="s">
        <v>16</v>
      </c>
      <c r="D64" s="31" t="s">
        <v>16</v>
      </c>
      <c r="E64" s="31" t="s">
        <v>16</v>
      </c>
      <c r="F64" s="31" t="s">
        <v>16</v>
      </c>
      <c r="G64" s="29" t="s">
        <v>16</v>
      </c>
      <c r="H64" s="31" t="s">
        <v>16</v>
      </c>
      <c r="I64" s="31" t="s">
        <v>16</v>
      </c>
      <c r="J64" s="17" t="s">
        <v>16</v>
      </c>
      <c r="K64" s="17" t="s">
        <v>16</v>
      </c>
      <c r="L64" s="17" t="s">
        <v>16</v>
      </c>
      <c r="M64" s="17" t="s">
        <v>16</v>
      </c>
      <c r="N64" s="85">
        <f>N65+N70</f>
        <v>106521.38900000001</v>
      </c>
      <c r="O64" s="85">
        <f t="shared" ref="O64:S64" si="7">O65+O70</f>
        <v>91993.515000000014</v>
      </c>
      <c r="P64" s="85">
        <f t="shared" si="7"/>
        <v>133974.9</v>
      </c>
      <c r="Q64" s="85">
        <f t="shared" si="7"/>
        <v>134827.20000000001</v>
      </c>
      <c r="R64" s="85">
        <f t="shared" si="7"/>
        <v>134529.1</v>
      </c>
      <c r="S64" s="85">
        <f t="shared" si="7"/>
        <v>134529.1</v>
      </c>
    </row>
    <row r="65" spans="1:19" s="7" customFormat="1" ht="50.25" customHeight="1" x14ac:dyDescent="0.25">
      <c r="A65" s="2" t="s">
        <v>283</v>
      </c>
      <c r="B65" s="26">
        <v>1701</v>
      </c>
      <c r="C65" s="31" t="s">
        <v>16</v>
      </c>
      <c r="D65" s="31" t="s">
        <v>16</v>
      </c>
      <c r="E65" s="31" t="s">
        <v>16</v>
      </c>
      <c r="F65" s="31" t="s">
        <v>16</v>
      </c>
      <c r="G65" s="29" t="s">
        <v>16</v>
      </c>
      <c r="H65" s="31" t="s">
        <v>16</v>
      </c>
      <c r="I65" s="31" t="s">
        <v>16</v>
      </c>
      <c r="J65" s="17" t="s">
        <v>16</v>
      </c>
      <c r="K65" s="17" t="s">
        <v>16</v>
      </c>
      <c r="L65" s="17" t="s">
        <v>16</v>
      </c>
      <c r="M65" s="17" t="s">
        <v>16</v>
      </c>
      <c r="N65" s="85">
        <f>N66+N68+N69+N67</f>
        <v>1232.7529999999999</v>
      </c>
      <c r="O65" s="85">
        <f t="shared" ref="O65:S65" si="8">O66+O68+O69+O67</f>
        <v>1201.5119999999999</v>
      </c>
      <c r="P65" s="85">
        <f t="shared" si="8"/>
        <v>2532.6</v>
      </c>
      <c r="Q65" s="85">
        <f t="shared" si="8"/>
        <v>1858</v>
      </c>
      <c r="R65" s="85">
        <f t="shared" si="8"/>
        <v>1559.9</v>
      </c>
      <c r="S65" s="85">
        <f t="shared" si="8"/>
        <v>1559.9</v>
      </c>
    </row>
    <row r="66" spans="1:19" s="7" customFormat="1" ht="309" customHeight="1" x14ac:dyDescent="0.25">
      <c r="A66" s="2" t="s">
        <v>207</v>
      </c>
      <c r="B66" s="26">
        <v>1703</v>
      </c>
      <c r="C66" s="1" t="s">
        <v>118</v>
      </c>
      <c r="D66" s="1"/>
      <c r="E66" s="1"/>
      <c r="F66" s="1" t="s">
        <v>131</v>
      </c>
      <c r="G66" s="27" t="s">
        <v>132</v>
      </c>
      <c r="H66" s="1" t="s">
        <v>27</v>
      </c>
      <c r="I66" s="32" t="s">
        <v>133</v>
      </c>
      <c r="J66" s="19" t="s">
        <v>88</v>
      </c>
      <c r="K66" s="2" t="s">
        <v>275</v>
      </c>
      <c r="L66" s="21" t="s">
        <v>85</v>
      </c>
      <c r="M66" s="21" t="s">
        <v>87</v>
      </c>
      <c r="N66" s="85">
        <v>31.241</v>
      </c>
      <c r="O66" s="85">
        <v>0</v>
      </c>
      <c r="P66" s="85">
        <v>44.8</v>
      </c>
      <c r="Q66" s="85">
        <v>375.4</v>
      </c>
      <c r="R66" s="85">
        <v>18</v>
      </c>
      <c r="S66" s="85">
        <v>18</v>
      </c>
    </row>
    <row r="67" spans="1:19" s="7" customFormat="1" ht="184.5" customHeight="1" x14ac:dyDescent="0.25">
      <c r="A67" s="43" t="s">
        <v>309</v>
      </c>
      <c r="B67" s="3">
        <v>1712</v>
      </c>
      <c r="C67" s="1" t="s">
        <v>310</v>
      </c>
      <c r="D67" s="1" t="s">
        <v>311</v>
      </c>
      <c r="E67" s="1" t="s">
        <v>312</v>
      </c>
      <c r="F67" s="1"/>
      <c r="G67" s="1"/>
      <c r="H67" s="1"/>
      <c r="I67" s="44" t="s">
        <v>313</v>
      </c>
      <c r="J67" s="2" t="s">
        <v>314</v>
      </c>
      <c r="K67" s="2" t="s">
        <v>275</v>
      </c>
      <c r="L67" s="4" t="s">
        <v>100</v>
      </c>
      <c r="M67" s="4" t="s">
        <v>274</v>
      </c>
      <c r="N67" s="45">
        <v>1201.5119999999999</v>
      </c>
      <c r="O67" s="45">
        <v>1201.5119999999999</v>
      </c>
      <c r="P67" s="45">
        <v>1218</v>
      </c>
      <c r="Q67" s="45">
        <v>1482.6</v>
      </c>
      <c r="R67" s="45">
        <v>1541.9</v>
      </c>
      <c r="S67" s="45">
        <f>R67</f>
        <v>1541.9</v>
      </c>
    </row>
    <row r="68" spans="1:19" s="7" customFormat="1" ht="66.75" customHeight="1" x14ac:dyDescent="0.25">
      <c r="A68" s="2" t="s">
        <v>257</v>
      </c>
      <c r="B68" s="26">
        <v>1722</v>
      </c>
      <c r="C68" s="1" t="s">
        <v>260</v>
      </c>
      <c r="D68" s="1" t="s">
        <v>259</v>
      </c>
      <c r="E68" s="1"/>
      <c r="F68" s="1"/>
      <c r="G68" s="27"/>
      <c r="H68" s="1"/>
      <c r="I68" s="32"/>
      <c r="J68" s="2"/>
      <c r="K68" s="2"/>
      <c r="L68" s="21" t="s">
        <v>85</v>
      </c>
      <c r="M68" s="21" t="s">
        <v>87</v>
      </c>
      <c r="N68" s="85">
        <v>0</v>
      </c>
      <c r="O68" s="85">
        <v>0</v>
      </c>
      <c r="P68" s="85">
        <v>1269.8</v>
      </c>
      <c r="Q68" s="85"/>
      <c r="R68" s="85">
        <v>0</v>
      </c>
      <c r="S68" s="85">
        <v>0</v>
      </c>
    </row>
    <row r="69" spans="1:19" s="7" customFormat="1" ht="67.5" hidden="1" customHeight="1" x14ac:dyDescent="0.25">
      <c r="A69" s="2"/>
      <c r="B69" s="26"/>
      <c r="C69" s="1"/>
      <c r="D69" s="1"/>
      <c r="E69" s="1"/>
      <c r="F69" s="1"/>
      <c r="G69" s="27"/>
      <c r="H69" s="1"/>
      <c r="I69" s="32"/>
      <c r="J69" s="2"/>
      <c r="K69" s="2"/>
      <c r="L69" s="21"/>
      <c r="M69" s="21"/>
      <c r="N69" s="85"/>
      <c r="O69" s="85"/>
      <c r="P69" s="85"/>
      <c r="Q69" s="85"/>
      <c r="R69" s="85"/>
      <c r="S69" s="85"/>
    </row>
    <row r="70" spans="1:19" s="7" customFormat="1" ht="50.25" customHeight="1" x14ac:dyDescent="0.25">
      <c r="A70" s="2" t="s">
        <v>284</v>
      </c>
      <c r="B70" s="26">
        <v>1800</v>
      </c>
      <c r="C70" s="31" t="s">
        <v>16</v>
      </c>
      <c r="D70" s="31" t="s">
        <v>16</v>
      </c>
      <c r="E70" s="31" t="s">
        <v>16</v>
      </c>
      <c r="F70" s="31" t="s">
        <v>16</v>
      </c>
      <c r="G70" s="29" t="s">
        <v>16</v>
      </c>
      <c r="H70" s="31" t="s">
        <v>16</v>
      </c>
      <c r="I70" s="31" t="s">
        <v>16</v>
      </c>
      <c r="J70" s="17" t="s">
        <v>16</v>
      </c>
      <c r="K70" s="17" t="s">
        <v>16</v>
      </c>
      <c r="L70" s="17" t="s">
        <v>16</v>
      </c>
      <c r="M70" s="17" t="s">
        <v>16</v>
      </c>
      <c r="N70" s="85">
        <f>SUM(N71:N78)</f>
        <v>105288.63600000001</v>
      </c>
      <c r="O70" s="85">
        <f t="shared" ref="O70:S70" si="9">SUM(O71:O78)</f>
        <v>90792.003000000012</v>
      </c>
      <c r="P70" s="85">
        <f t="shared" si="9"/>
        <v>131442.29999999999</v>
      </c>
      <c r="Q70" s="85">
        <f t="shared" si="9"/>
        <v>132969.20000000001</v>
      </c>
      <c r="R70" s="85">
        <f t="shared" si="9"/>
        <v>132969.20000000001</v>
      </c>
      <c r="S70" s="85">
        <f t="shared" si="9"/>
        <v>132969.20000000001</v>
      </c>
    </row>
    <row r="71" spans="1:19" s="7" customFormat="1" ht="255" customHeight="1" x14ac:dyDescent="0.25">
      <c r="A71" s="2" t="s">
        <v>241</v>
      </c>
      <c r="B71" s="26">
        <v>1828</v>
      </c>
      <c r="C71" s="1" t="s">
        <v>118</v>
      </c>
      <c r="D71" s="20" t="s">
        <v>120</v>
      </c>
      <c r="E71" s="1" t="s">
        <v>119</v>
      </c>
      <c r="F71" s="1" t="s">
        <v>121</v>
      </c>
      <c r="G71" s="27" t="s">
        <v>122</v>
      </c>
      <c r="H71" s="1" t="s">
        <v>123</v>
      </c>
      <c r="I71" s="32" t="s">
        <v>124</v>
      </c>
      <c r="J71" s="19" t="s">
        <v>308</v>
      </c>
      <c r="K71" s="2" t="s">
        <v>275</v>
      </c>
      <c r="L71" s="21" t="s">
        <v>273</v>
      </c>
      <c r="M71" s="21" t="s">
        <v>274</v>
      </c>
      <c r="N71" s="85">
        <v>14843.038</v>
      </c>
      <c r="O71" s="85">
        <v>14532.54</v>
      </c>
      <c r="P71" s="85">
        <v>24467.200000000001</v>
      </c>
      <c r="Q71" s="85">
        <v>24197.9</v>
      </c>
      <c r="R71" s="85">
        <v>24197.9</v>
      </c>
      <c r="S71" s="85">
        <f t="shared" ref="S71:S78" si="10">R71</f>
        <v>24197.9</v>
      </c>
    </row>
    <row r="72" spans="1:19" s="7" customFormat="1" ht="255" customHeight="1" x14ac:dyDescent="0.25">
      <c r="A72" s="43" t="s">
        <v>315</v>
      </c>
      <c r="B72" s="3">
        <v>1836</v>
      </c>
      <c r="C72" s="1" t="s">
        <v>118</v>
      </c>
      <c r="D72" s="20" t="s">
        <v>120</v>
      </c>
      <c r="E72" s="1" t="s">
        <v>119</v>
      </c>
      <c r="F72" s="1" t="s">
        <v>121</v>
      </c>
      <c r="G72" s="1" t="s">
        <v>122</v>
      </c>
      <c r="H72" s="1" t="s">
        <v>123</v>
      </c>
      <c r="I72" s="44" t="s">
        <v>313</v>
      </c>
      <c r="J72" s="46" t="s">
        <v>88</v>
      </c>
      <c r="K72" s="2" t="s">
        <v>275</v>
      </c>
      <c r="L72" s="4" t="s">
        <v>100</v>
      </c>
      <c r="M72" s="4" t="s">
        <v>274</v>
      </c>
      <c r="N72" s="45">
        <v>13144.098</v>
      </c>
      <c r="O72" s="45">
        <v>10439.575999999999</v>
      </c>
      <c r="P72" s="45">
        <v>9346.6</v>
      </c>
      <c r="Q72" s="45">
        <v>9372.5</v>
      </c>
      <c r="R72" s="45">
        <v>9372.5</v>
      </c>
      <c r="S72" s="45">
        <f>R72</f>
        <v>9372.5</v>
      </c>
    </row>
    <row r="73" spans="1:19" s="7" customFormat="1" ht="409.5" x14ac:dyDescent="0.25">
      <c r="A73" s="2" t="s">
        <v>240</v>
      </c>
      <c r="B73" s="26">
        <v>1837</v>
      </c>
      <c r="C73" s="1" t="s">
        <v>86</v>
      </c>
      <c r="D73" s="1" t="s">
        <v>101</v>
      </c>
      <c r="E73" s="1" t="s">
        <v>24</v>
      </c>
      <c r="F73" s="1"/>
      <c r="G73" s="27"/>
      <c r="H73" s="1"/>
      <c r="I73" s="32" t="s">
        <v>102</v>
      </c>
      <c r="J73" s="2" t="s">
        <v>88</v>
      </c>
      <c r="K73" s="19" t="s">
        <v>103</v>
      </c>
      <c r="L73" s="21" t="s">
        <v>100</v>
      </c>
      <c r="M73" s="21" t="s">
        <v>316</v>
      </c>
      <c r="N73" s="85">
        <f>1225+17501.9</f>
        <v>18726.900000000001</v>
      </c>
      <c r="O73" s="85">
        <f>1225+14682.5</f>
        <v>15907.5</v>
      </c>
      <c r="P73" s="85">
        <f>1334.8+23363.9</f>
        <v>24698.7</v>
      </c>
      <c r="Q73" s="85">
        <f>1334.8+24298.5</f>
        <v>25633.3</v>
      </c>
      <c r="R73" s="85">
        <f>1334.8+24298.5</f>
        <v>25633.3</v>
      </c>
      <c r="S73" s="85">
        <f t="shared" si="10"/>
        <v>25633.3</v>
      </c>
    </row>
    <row r="74" spans="1:19" s="7" customFormat="1" ht="409.6" customHeight="1" x14ac:dyDescent="0.25">
      <c r="A74" s="37" t="s">
        <v>239</v>
      </c>
      <c r="B74" s="26">
        <v>1838</v>
      </c>
      <c r="C74" s="1" t="s">
        <v>86</v>
      </c>
      <c r="D74" s="1" t="s">
        <v>101</v>
      </c>
      <c r="E74" s="1" t="s">
        <v>24</v>
      </c>
      <c r="F74" s="1"/>
      <c r="G74" s="27"/>
      <c r="H74" s="1"/>
      <c r="I74" s="32" t="s">
        <v>102</v>
      </c>
      <c r="J74" s="2" t="s">
        <v>88</v>
      </c>
      <c r="K74" s="19" t="s">
        <v>103</v>
      </c>
      <c r="L74" s="21" t="s">
        <v>100</v>
      </c>
      <c r="M74" s="21" t="s">
        <v>274</v>
      </c>
      <c r="N74" s="85">
        <f>250+45400.9</f>
        <v>45650.9</v>
      </c>
      <c r="O74" s="85">
        <f>207.862+40655.2</f>
        <v>40863.061999999998</v>
      </c>
      <c r="P74" s="85">
        <f>530.8+46892.6</f>
        <v>47423.4</v>
      </c>
      <c r="Q74" s="85">
        <f>530.8+47037.6</f>
        <v>47568.4</v>
      </c>
      <c r="R74" s="85">
        <f>530.8+47037.6</f>
        <v>47568.4</v>
      </c>
      <c r="S74" s="85">
        <f t="shared" si="10"/>
        <v>47568.4</v>
      </c>
    </row>
    <row r="75" spans="1:19" s="7" customFormat="1" ht="205.5" customHeight="1" x14ac:dyDescent="0.25">
      <c r="A75" s="2" t="s">
        <v>125</v>
      </c>
      <c r="B75" s="26">
        <v>1839</v>
      </c>
      <c r="C75" s="1"/>
      <c r="D75" s="1"/>
      <c r="E75" s="1"/>
      <c r="F75" s="1" t="s">
        <v>126</v>
      </c>
      <c r="G75" s="27" t="s">
        <v>127</v>
      </c>
      <c r="H75" s="1" t="s">
        <v>128</v>
      </c>
      <c r="I75" s="32" t="s">
        <v>129</v>
      </c>
      <c r="J75" s="19" t="s">
        <v>88</v>
      </c>
      <c r="K75" s="2" t="s">
        <v>96</v>
      </c>
      <c r="L75" s="21" t="s">
        <v>85</v>
      </c>
      <c r="M75" s="21" t="s">
        <v>87</v>
      </c>
      <c r="N75" s="85">
        <v>3000.3</v>
      </c>
      <c r="O75" s="85">
        <v>2828.9209999999998</v>
      </c>
      <c r="P75" s="85">
        <v>2999.1</v>
      </c>
      <c r="Q75" s="85">
        <v>2999.1</v>
      </c>
      <c r="R75" s="85">
        <v>2999.1</v>
      </c>
      <c r="S75" s="85">
        <f t="shared" si="10"/>
        <v>2999.1</v>
      </c>
    </row>
    <row r="76" spans="1:19" s="7" customFormat="1" ht="309" customHeight="1" x14ac:dyDescent="0.25">
      <c r="A76" s="2" t="s">
        <v>130</v>
      </c>
      <c r="B76" s="26">
        <v>1840</v>
      </c>
      <c r="C76" s="1" t="s">
        <v>118</v>
      </c>
      <c r="D76" s="1"/>
      <c r="E76" s="1"/>
      <c r="F76" s="1" t="s">
        <v>131</v>
      </c>
      <c r="G76" s="27" t="s">
        <v>132</v>
      </c>
      <c r="H76" s="1" t="s">
        <v>27</v>
      </c>
      <c r="I76" s="32" t="s">
        <v>133</v>
      </c>
      <c r="J76" s="2" t="s">
        <v>88</v>
      </c>
      <c r="K76" s="2" t="s">
        <v>275</v>
      </c>
      <c r="L76" s="21" t="s">
        <v>85</v>
      </c>
      <c r="M76" s="21" t="s">
        <v>87</v>
      </c>
      <c r="N76" s="85">
        <v>4987</v>
      </c>
      <c r="O76" s="85">
        <v>4894.24</v>
      </c>
      <c r="P76" s="85">
        <v>4748.8999999999996</v>
      </c>
      <c r="Q76" s="85">
        <v>4734.6000000000004</v>
      </c>
      <c r="R76" s="85">
        <v>4734.6000000000004</v>
      </c>
      <c r="S76" s="85">
        <f t="shared" si="10"/>
        <v>4734.6000000000004</v>
      </c>
    </row>
    <row r="77" spans="1:19" s="7" customFormat="1" ht="309" customHeight="1" x14ac:dyDescent="0.25">
      <c r="A77" s="43" t="s">
        <v>317</v>
      </c>
      <c r="B77" s="3">
        <v>1841</v>
      </c>
      <c r="C77" s="1" t="s">
        <v>22</v>
      </c>
      <c r="D77" s="1" t="s">
        <v>188</v>
      </c>
      <c r="E77" s="1" t="s">
        <v>24</v>
      </c>
      <c r="F77" s="1" t="s">
        <v>189</v>
      </c>
      <c r="G77" s="27" t="s">
        <v>190</v>
      </c>
      <c r="H77" s="1" t="s">
        <v>191</v>
      </c>
      <c r="I77" s="32" t="s">
        <v>338</v>
      </c>
      <c r="J77" s="2" t="s">
        <v>193</v>
      </c>
      <c r="K77" s="2" t="s">
        <v>27</v>
      </c>
      <c r="L77" s="4" t="s">
        <v>194</v>
      </c>
      <c r="M77" s="4" t="s">
        <v>204</v>
      </c>
      <c r="N77" s="45">
        <v>2595.8000000000002</v>
      </c>
      <c r="O77" s="45">
        <v>0</v>
      </c>
      <c r="P77" s="45">
        <v>16013.1</v>
      </c>
      <c r="Q77" s="45">
        <v>16718.099999999999</v>
      </c>
      <c r="R77" s="45">
        <v>16718.099999999999</v>
      </c>
      <c r="S77" s="45">
        <v>16718.099999999999</v>
      </c>
    </row>
    <row r="78" spans="1:19" s="7" customFormat="1" ht="286.5" customHeight="1" x14ac:dyDescent="0.25">
      <c r="A78" s="2" t="s">
        <v>238</v>
      </c>
      <c r="B78" s="26">
        <v>1854</v>
      </c>
      <c r="C78" s="1"/>
      <c r="D78" s="1"/>
      <c r="E78" s="1"/>
      <c r="F78" s="1" t="s">
        <v>134</v>
      </c>
      <c r="G78" s="1" t="s">
        <v>135</v>
      </c>
      <c r="H78" s="1" t="s">
        <v>136</v>
      </c>
      <c r="I78" s="18" t="s">
        <v>137</v>
      </c>
      <c r="J78" s="2" t="s">
        <v>88</v>
      </c>
      <c r="K78" s="2" t="s">
        <v>275</v>
      </c>
      <c r="L78" s="4" t="s">
        <v>38</v>
      </c>
      <c r="M78" s="4" t="s">
        <v>89</v>
      </c>
      <c r="N78" s="85">
        <v>2340.6</v>
      </c>
      <c r="O78" s="85">
        <v>1326.164</v>
      </c>
      <c r="P78" s="85">
        <v>1745.3</v>
      </c>
      <c r="Q78" s="85">
        <v>1745.3</v>
      </c>
      <c r="R78" s="85">
        <v>1745.3</v>
      </c>
      <c r="S78" s="85">
        <f t="shared" si="10"/>
        <v>1745.3</v>
      </c>
    </row>
    <row r="79" spans="1:19" s="7" customFormat="1" ht="80.25" customHeight="1" x14ac:dyDescent="0.25">
      <c r="A79" s="43" t="s">
        <v>318</v>
      </c>
      <c r="B79" s="3">
        <v>2000</v>
      </c>
      <c r="C79" s="5" t="s">
        <v>16</v>
      </c>
      <c r="D79" s="5" t="s">
        <v>16</v>
      </c>
      <c r="E79" s="5" t="s">
        <v>16</v>
      </c>
      <c r="F79" s="5" t="s">
        <v>16</v>
      </c>
      <c r="G79" s="5" t="s">
        <v>16</v>
      </c>
      <c r="H79" s="5" t="s">
        <v>16</v>
      </c>
      <c r="I79" s="5" t="s">
        <v>16</v>
      </c>
      <c r="J79" s="6" t="s">
        <v>16</v>
      </c>
      <c r="K79" s="6" t="s">
        <v>16</v>
      </c>
      <c r="L79" s="6" t="s">
        <v>16</v>
      </c>
      <c r="M79" s="6" t="s">
        <v>16</v>
      </c>
      <c r="N79" s="45">
        <f>N80+N81+N82</f>
        <v>669575.299</v>
      </c>
      <c r="O79" s="45">
        <f t="shared" ref="O79:S79" si="11">O80+O81+O82</f>
        <v>669499.73900000006</v>
      </c>
      <c r="P79" s="45">
        <f t="shared" si="11"/>
        <v>679351.4</v>
      </c>
      <c r="Q79" s="45">
        <f t="shared" si="11"/>
        <v>679351.4</v>
      </c>
      <c r="R79" s="45">
        <f t="shared" si="11"/>
        <v>679351.4</v>
      </c>
      <c r="S79" s="45">
        <f t="shared" si="11"/>
        <v>679351.4</v>
      </c>
    </row>
    <row r="80" spans="1:19" s="7" customFormat="1" ht="286.5" customHeight="1" x14ac:dyDescent="0.25">
      <c r="A80" s="43" t="s">
        <v>319</v>
      </c>
      <c r="B80" s="3">
        <v>2001</v>
      </c>
      <c r="C80" s="1" t="s">
        <v>118</v>
      </c>
      <c r="D80" s="1" t="s">
        <v>320</v>
      </c>
      <c r="E80" s="1" t="s">
        <v>119</v>
      </c>
      <c r="F80" s="1"/>
      <c r="G80" s="1"/>
      <c r="H80" s="1"/>
      <c r="I80" s="44" t="s">
        <v>321</v>
      </c>
      <c r="J80" s="46" t="s">
        <v>88</v>
      </c>
      <c r="K80" s="2" t="s">
        <v>275</v>
      </c>
      <c r="L80" s="4" t="s">
        <v>194</v>
      </c>
      <c r="M80" s="4" t="s">
        <v>322</v>
      </c>
      <c r="N80" s="45">
        <v>273331.71999999997</v>
      </c>
      <c r="O80" s="45">
        <v>273331.71999999997</v>
      </c>
      <c r="P80" s="45">
        <v>280987.3</v>
      </c>
      <c r="Q80" s="45">
        <v>280987.3</v>
      </c>
      <c r="R80" s="45">
        <v>280987.3</v>
      </c>
      <c r="S80" s="45">
        <f>R80</f>
        <v>280987.3</v>
      </c>
    </row>
    <row r="81" spans="1:19" s="7" customFormat="1" ht="286.5" customHeight="1" x14ac:dyDescent="0.25">
      <c r="A81" s="43" t="s">
        <v>323</v>
      </c>
      <c r="B81" s="3">
        <v>2002</v>
      </c>
      <c r="C81" s="1" t="s">
        <v>118</v>
      </c>
      <c r="D81" s="1" t="s">
        <v>320</v>
      </c>
      <c r="E81" s="1" t="s">
        <v>119</v>
      </c>
      <c r="F81" s="1"/>
      <c r="G81" s="1"/>
      <c r="H81" s="1"/>
      <c r="I81" s="44" t="s">
        <v>321</v>
      </c>
      <c r="J81" s="46" t="s">
        <v>88</v>
      </c>
      <c r="K81" s="2" t="s">
        <v>275</v>
      </c>
      <c r="L81" s="4" t="s">
        <v>194</v>
      </c>
      <c r="M81" s="4" t="s">
        <v>322</v>
      </c>
      <c r="N81" s="45">
        <v>121698.579</v>
      </c>
      <c r="O81" s="45">
        <v>121698.579</v>
      </c>
      <c r="P81" s="45">
        <v>120192.7</v>
      </c>
      <c r="Q81" s="45">
        <v>120192.7</v>
      </c>
      <c r="R81" s="45">
        <v>120192.7</v>
      </c>
      <c r="S81" s="45">
        <v>120192.7</v>
      </c>
    </row>
    <row r="82" spans="1:19" s="7" customFormat="1" ht="286.5" customHeight="1" x14ac:dyDescent="0.25">
      <c r="A82" s="43" t="s">
        <v>324</v>
      </c>
      <c r="B82" s="3">
        <v>2003</v>
      </c>
      <c r="C82" s="1" t="s">
        <v>118</v>
      </c>
      <c r="D82" s="1" t="s">
        <v>320</v>
      </c>
      <c r="E82" s="1" t="s">
        <v>119</v>
      </c>
      <c r="F82" s="1"/>
      <c r="G82" s="1"/>
      <c r="H82" s="1"/>
      <c r="I82" s="44" t="s">
        <v>321</v>
      </c>
      <c r="J82" s="46" t="s">
        <v>88</v>
      </c>
      <c r="K82" s="2" t="s">
        <v>275</v>
      </c>
      <c r="L82" s="4" t="s">
        <v>194</v>
      </c>
      <c r="M82" s="4" t="s">
        <v>325</v>
      </c>
      <c r="N82" s="45">
        <v>274545</v>
      </c>
      <c r="O82" s="45">
        <v>274469.44</v>
      </c>
      <c r="P82" s="45">
        <v>278171.40000000002</v>
      </c>
      <c r="Q82" s="45">
        <v>278171.40000000002</v>
      </c>
      <c r="R82" s="45">
        <v>278171.40000000002</v>
      </c>
      <c r="S82" s="45">
        <f>R82</f>
        <v>278171.40000000002</v>
      </c>
    </row>
    <row r="83" spans="1:19" s="7" customFormat="1" ht="148.5" customHeight="1" x14ac:dyDescent="0.25">
      <c r="A83" s="2" t="s">
        <v>285</v>
      </c>
      <c r="B83" s="26">
        <v>2100</v>
      </c>
      <c r="C83" s="31" t="s">
        <v>16</v>
      </c>
      <c r="D83" s="31" t="s">
        <v>16</v>
      </c>
      <c r="E83" s="31" t="s">
        <v>16</v>
      </c>
      <c r="F83" s="31" t="s">
        <v>16</v>
      </c>
      <c r="G83" s="29" t="s">
        <v>16</v>
      </c>
      <c r="H83" s="31" t="s">
        <v>16</v>
      </c>
      <c r="I83" s="31" t="s">
        <v>16</v>
      </c>
      <c r="J83" s="17" t="s">
        <v>16</v>
      </c>
      <c r="K83" s="17" t="s">
        <v>16</v>
      </c>
      <c r="L83" s="17" t="s">
        <v>16</v>
      </c>
      <c r="M83" s="17" t="s">
        <v>16</v>
      </c>
      <c r="N83" s="85">
        <f>N85+N86+N84</f>
        <v>376990.53300000005</v>
      </c>
      <c r="O83" s="85">
        <f t="shared" ref="O83:S83" si="12">O85+O86+O84</f>
        <v>374009.26500000001</v>
      </c>
      <c r="P83" s="85">
        <f t="shared" si="12"/>
        <v>220957.50799999997</v>
      </c>
      <c r="Q83" s="85">
        <f t="shared" si="12"/>
        <v>121921.1</v>
      </c>
      <c r="R83" s="85">
        <f t="shared" si="12"/>
        <v>123907.9</v>
      </c>
      <c r="S83" s="85">
        <f t="shared" si="12"/>
        <v>123907.9</v>
      </c>
    </row>
    <row r="84" spans="1:19" s="7" customFormat="1" ht="148.5" customHeight="1" x14ac:dyDescent="0.25">
      <c r="A84" s="3" t="s">
        <v>336</v>
      </c>
      <c r="B84" s="17">
        <v>2101</v>
      </c>
      <c r="C84" s="2" t="s">
        <v>22</v>
      </c>
      <c r="D84" s="2" t="s">
        <v>332</v>
      </c>
      <c r="E84" s="2" t="s">
        <v>24</v>
      </c>
      <c r="F84" s="2"/>
      <c r="G84" s="2"/>
      <c r="H84" s="2"/>
      <c r="I84" s="47" t="s">
        <v>333</v>
      </c>
      <c r="J84" s="2" t="s">
        <v>88</v>
      </c>
      <c r="K84" s="2" t="s">
        <v>334</v>
      </c>
      <c r="L84" s="4" t="s">
        <v>213</v>
      </c>
      <c r="M84" s="4" t="s">
        <v>335</v>
      </c>
      <c r="N84" s="48">
        <v>66395</v>
      </c>
      <c r="O84" s="48">
        <v>66395</v>
      </c>
      <c r="P84" s="48">
        <v>65752</v>
      </c>
      <c r="Q84" s="48">
        <v>67477</v>
      </c>
      <c r="R84" s="48">
        <v>69351</v>
      </c>
      <c r="S84" s="48">
        <v>69351</v>
      </c>
    </row>
    <row r="85" spans="1:19" s="7" customFormat="1" ht="197.25" customHeight="1" x14ac:dyDescent="0.25">
      <c r="A85" s="2" t="s">
        <v>286</v>
      </c>
      <c r="B85" s="26">
        <v>2103</v>
      </c>
      <c r="C85" s="1" t="s">
        <v>143</v>
      </c>
      <c r="D85" s="1" t="s">
        <v>144</v>
      </c>
      <c r="E85" s="1" t="s">
        <v>145</v>
      </c>
      <c r="F85" s="1"/>
      <c r="G85" s="27"/>
      <c r="H85" s="1"/>
      <c r="I85" s="32" t="s">
        <v>146</v>
      </c>
      <c r="J85" s="2" t="s">
        <v>88</v>
      </c>
      <c r="K85" s="2" t="s">
        <v>96</v>
      </c>
      <c r="L85" s="21" t="s">
        <v>147</v>
      </c>
      <c r="M85" s="21" t="s">
        <v>148</v>
      </c>
      <c r="N85" s="85">
        <v>2182.4</v>
      </c>
      <c r="O85" s="85">
        <v>2182.4</v>
      </c>
      <c r="P85" s="85">
        <v>2282.3000000000002</v>
      </c>
      <c r="Q85" s="85">
        <v>2305.9</v>
      </c>
      <c r="R85" s="85">
        <v>2396.6999999999998</v>
      </c>
      <c r="S85" s="85">
        <v>2396.6999999999998</v>
      </c>
    </row>
    <row r="86" spans="1:19" s="7" customFormat="1" ht="41.25" customHeight="1" x14ac:dyDescent="0.25">
      <c r="A86" s="2" t="s">
        <v>287</v>
      </c>
      <c r="B86" s="26">
        <v>2200</v>
      </c>
      <c r="C86" s="31" t="s">
        <v>16</v>
      </c>
      <c r="D86" s="31" t="s">
        <v>16</v>
      </c>
      <c r="E86" s="31" t="s">
        <v>16</v>
      </c>
      <c r="F86" s="31" t="s">
        <v>16</v>
      </c>
      <c r="G86" s="29" t="s">
        <v>16</v>
      </c>
      <c r="H86" s="31" t="s">
        <v>16</v>
      </c>
      <c r="I86" s="31" t="s">
        <v>16</v>
      </c>
      <c r="J86" s="17" t="s">
        <v>16</v>
      </c>
      <c r="K86" s="17" t="s">
        <v>16</v>
      </c>
      <c r="L86" s="17" t="s">
        <v>16</v>
      </c>
      <c r="M86" s="17" t="s">
        <v>16</v>
      </c>
      <c r="N86" s="85">
        <f>N87+N90</f>
        <v>308413.13300000003</v>
      </c>
      <c r="O86" s="85">
        <f t="shared" ref="O86:S86" si="13">O87+O90</f>
        <v>305431.86499999999</v>
      </c>
      <c r="P86" s="85">
        <f t="shared" si="13"/>
        <v>152923.20799999998</v>
      </c>
      <c r="Q86" s="85">
        <f t="shared" si="13"/>
        <v>52138.2</v>
      </c>
      <c r="R86" s="85">
        <f t="shared" si="13"/>
        <v>52160.2</v>
      </c>
      <c r="S86" s="85">
        <f t="shared" si="13"/>
        <v>52160.2</v>
      </c>
    </row>
    <row r="87" spans="1:19" s="7" customFormat="1" ht="129.75" customHeight="1" x14ac:dyDescent="0.25">
      <c r="A87" s="2" t="s">
        <v>288</v>
      </c>
      <c r="B87" s="26">
        <v>2201</v>
      </c>
      <c r="C87" s="31" t="s">
        <v>16</v>
      </c>
      <c r="D87" s="31" t="s">
        <v>16</v>
      </c>
      <c r="E87" s="31" t="s">
        <v>16</v>
      </c>
      <c r="F87" s="31" t="s">
        <v>16</v>
      </c>
      <c r="G87" s="29" t="s">
        <v>16</v>
      </c>
      <c r="H87" s="31" t="s">
        <v>16</v>
      </c>
      <c r="I87" s="31" t="s">
        <v>16</v>
      </c>
      <c r="J87" s="17" t="s">
        <v>16</v>
      </c>
      <c r="K87" s="17" t="s">
        <v>16</v>
      </c>
      <c r="L87" s="17" t="s">
        <v>16</v>
      </c>
      <c r="M87" s="17" t="s">
        <v>16</v>
      </c>
      <c r="N87" s="85">
        <f>N88+N89</f>
        <v>47508</v>
      </c>
      <c r="O87" s="85">
        <f t="shared" ref="O87:S87" si="14">O88+O89</f>
        <v>47388.606</v>
      </c>
      <c r="P87" s="85">
        <f t="shared" si="14"/>
        <v>5448</v>
      </c>
      <c r="Q87" s="85">
        <f t="shared" si="14"/>
        <v>5704</v>
      </c>
      <c r="R87" s="85">
        <f t="shared" si="14"/>
        <v>5704</v>
      </c>
      <c r="S87" s="85">
        <f t="shared" si="14"/>
        <v>5704</v>
      </c>
    </row>
    <row r="88" spans="1:19" s="7" customFormat="1" ht="0.75" customHeight="1" x14ac:dyDescent="0.25">
      <c r="A88" s="2" t="s">
        <v>237</v>
      </c>
      <c r="B88" s="26">
        <v>2202</v>
      </c>
      <c r="C88" s="1"/>
      <c r="D88" s="1"/>
      <c r="E88" s="1"/>
      <c r="F88" s="1" t="s">
        <v>77</v>
      </c>
      <c r="G88" s="27" t="s">
        <v>68</v>
      </c>
      <c r="H88" s="1" t="s">
        <v>78</v>
      </c>
      <c r="I88" s="32" t="s">
        <v>30</v>
      </c>
      <c r="J88" s="2" t="s">
        <v>31</v>
      </c>
      <c r="K88" s="2" t="s">
        <v>27</v>
      </c>
      <c r="L88" s="21" t="s">
        <v>32</v>
      </c>
      <c r="M88" s="21" t="s">
        <v>33</v>
      </c>
      <c r="N88" s="85"/>
      <c r="O88" s="85"/>
      <c r="P88" s="85"/>
      <c r="Q88" s="85"/>
      <c r="R88" s="85"/>
      <c r="S88" s="85"/>
    </row>
    <row r="89" spans="1:19" s="7" customFormat="1" ht="271.5" customHeight="1" x14ac:dyDescent="0.25">
      <c r="A89" s="30" t="s">
        <v>236</v>
      </c>
      <c r="B89" s="28">
        <v>2203</v>
      </c>
      <c r="C89" s="1" t="s">
        <v>22</v>
      </c>
      <c r="D89" s="1" t="s">
        <v>35</v>
      </c>
      <c r="E89" s="1" t="s">
        <v>24</v>
      </c>
      <c r="F89" s="1"/>
      <c r="G89" s="27"/>
      <c r="H89" s="1"/>
      <c r="I89" s="32" t="s">
        <v>142</v>
      </c>
      <c r="J89" s="2" t="s">
        <v>88</v>
      </c>
      <c r="K89" s="2" t="s">
        <v>275</v>
      </c>
      <c r="L89" s="21" t="s">
        <v>38</v>
      </c>
      <c r="M89" s="21" t="s">
        <v>39</v>
      </c>
      <c r="N89" s="85">
        <v>47508</v>
      </c>
      <c r="O89" s="85">
        <v>47388.606</v>
      </c>
      <c r="P89" s="85">
        <v>5448</v>
      </c>
      <c r="Q89" s="85">
        <v>5704</v>
      </c>
      <c r="R89" s="85">
        <v>5704</v>
      </c>
      <c r="S89" s="85">
        <v>5704</v>
      </c>
    </row>
    <row r="90" spans="1:19" s="7" customFormat="1" ht="114" customHeight="1" x14ac:dyDescent="0.25">
      <c r="A90" s="2" t="s">
        <v>289</v>
      </c>
      <c r="B90" s="26">
        <v>2300</v>
      </c>
      <c r="C90" s="31" t="s">
        <v>16</v>
      </c>
      <c r="D90" s="31" t="s">
        <v>16</v>
      </c>
      <c r="E90" s="31" t="s">
        <v>16</v>
      </c>
      <c r="F90" s="31" t="s">
        <v>16</v>
      </c>
      <c r="G90" s="29" t="s">
        <v>16</v>
      </c>
      <c r="H90" s="31" t="s">
        <v>16</v>
      </c>
      <c r="I90" s="31" t="s">
        <v>16</v>
      </c>
      <c r="J90" s="17" t="s">
        <v>16</v>
      </c>
      <c r="K90" s="17" t="s">
        <v>16</v>
      </c>
      <c r="L90" s="17" t="s">
        <v>16</v>
      </c>
      <c r="M90" s="17" t="s">
        <v>16</v>
      </c>
      <c r="N90" s="85">
        <f>SUM(N91:N99)</f>
        <v>260905.13300000003</v>
      </c>
      <c r="O90" s="85">
        <f t="shared" ref="O90:S90" si="15">SUM(O91:O99)</f>
        <v>258043.25900000002</v>
      </c>
      <c r="P90" s="85">
        <f t="shared" si="15"/>
        <v>147475.20799999998</v>
      </c>
      <c r="Q90" s="85">
        <f t="shared" si="15"/>
        <v>46434.2</v>
      </c>
      <c r="R90" s="85">
        <f t="shared" si="15"/>
        <v>46456.2</v>
      </c>
      <c r="S90" s="85">
        <f t="shared" si="15"/>
        <v>46456.2</v>
      </c>
    </row>
    <row r="91" spans="1:19" s="7" customFormat="1" ht="277.5" customHeight="1" x14ac:dyDescent="0.25">
      <c r="A91" s="2" t="s">
        <v>235</v>
      </c>
      <c r="B91" s="26">
        <v>2301</v>
      </c>
      <c r="C91" s="1" t="s">
        <v>172</v>
      </c>
      <c r="D91" s="1" t="s">
        <v>138</v>
      </c>
      <c r="E91" s="1" t="s">
        <v>24</v>
      </c>
      <c r="F91" s="1"/>
      <c r="G91" s="27"/>
      <c r="H91" s="1"/>
      <c r="I91" s="32" t="s">
        <v>139</v>
      </c>
      <c r="J91" s="2" t="s">
        <v>88</v>
      </c>
      <c r="K91" s="2" t="s">
        <v>275</v>
      </c>
      <c r="L91" s="3" t="s">
        <v>140</v>
      </c>
      <c r="M91" s="3" t="s">
        <v>141</v>
      </c>
      <c r="N91" s="85">
        <v>229091.027</v>
      </c>
      <c r="O91" s="85">
        <v>227262.092</v>
      </c>
      <c r="P91" s="85">
        <f>86380.108+54592.1</f>
        <v>140972.20799999998</v>
      </c>
      <c r="Q91" s="85">
        <v>39931.199999999997</v>
      </c>
      <c r="R91" s="85">
        <v>39931.199999999997</v>
      </c>
      <c r="S91" s="85">
        <v>39931.199999999997</v>
      </c>
    </row>
    <row r="92" spans="1:19" s="7" customFormat="1" ht="276.75" customHeight="1" x14ac:dyDescent="0.25">
      <c r="A92" s="3" t="s">
        <v>234</v>
      </c>
      <c r="B92" s="26">
        <v>2302</v>
      </c>
      <c r="C92" s="1" t="s">
        <v>172</v>
      </c>
      <c r="D92" s="1" t="s">
        <v>138</v>
      </c>
      <c r="E92" s="1" t="s">
        <v>24</v>
      </c>
      <c r="F92" s="1"/>
      <c r="G92" s="27"/>
      <c r="H92" s="1"/>
      <c r="I92" s="32" t="s">
        <v>139</v>
      </c>
      <c r="J92" s="2" t="s">
        <v>88</v>
      </c>
      <c r="K92" s="2" t="s">
        <v>275</v>
      </c>
      <c r="L92" s="3" t="s">
        <v>269</v>
      </c>
      <c r="M92" s="3" t="s">
        <v>270</v>
      </c>
      <c r="N92" s="85">
        <v>1039</v>
      </c>
      <c r="O92" s="85">
        <v>989</v>
      </c>
      <c r="P92" s="85">
        <v>0</v>
      </c>
      <c r="Q92" s="85">
        <v>0</v>
      </c>
      <c r="R92" s="85">
        <v>0</v>
      </c>
      <c r="S92" s="85">
        <v>0</v>
      </c>
    </row>
    <row r="93" spans="1:19" s="7" customFormat="1" ht="282.75" customHeight="1" x14ac:dyDescent="0.25">
      <c r="A93" s="2" t="s">
        <v>233</v>
      </c>
      <c r="B93" s="26">
        <v>2304</v>
      </c>
      <c r="C93" s="1" t="s">
        <v>172</v>
      </c>
      <c r="D93" s="1" t="s">
        <v>138</v>
      </c>
      <c r="E93" s="1" t="s">
        <v>24</v>
      </c>
      <c r="F93" s="1"/>
      <c r="G93" s="27"/>
      <c r="H93" s="1"/>
      <c r="I93" s="32" t="s">
        <v>139</v>
      </c>
      <c r="J93" s="2" t="s">
        <v>88</v>
      </c>
      <c r="K93" s="2" t="s">
        <v>275</v>
      </c>
      <c r="L93" s="21" t="s">
        <v>38</v>
      </c>
      <c r="M93" s="21" t="s">
        <v>39</v>
      </c>
      <c r="N93" s="85">
        <v>3169.7170000000001</v>
      </c>
      <c r="O93" s="85">
        <v>3169.7170000000001</v>
      </c>
      <c r="P93" s="85"/>
      <c r="Q93" s="85"/>
      <c r="R93" s="85"/>
      <c r="S93" s="85"/>
    </row>
    <row r="94" spans="1:19" s="7" customFormat="1" ht="383.25" customHeight="1" x14ac:dyDescent="0.25">
      <c r="A94" s="2" t="s">
        <v>232</v>
      </c>
      <c r="B94" s="26">
        <v>2305</v>
      </c>
      <c r="C94" s="1" t="s">
        <v>104</v>
      </c>
      <c r="D94" s="1" t="s">
        <v>88</v>
      </c>
      <c r="E94" s="1" t="s">
        <v>105</v>
      </c>
      <c r="F94" s="1" t="s">
        <v>106</v>
      </c>
      <c r="G94" s="27" t="s">
        <v>107</v>
      </c>
      <c r="H94" s="1" t="s">
        <v>108</v>
      </c>
      <c r="I94" s="32" t="s">
        <v>109</v>
      </c>
      <c r="J94" s="2" t="s">
        <v>88</v>
      </c>
      <c r="K94" s="2" t="s">
        <v>275</v>
      </c>
      <c r="L94" s="21" t="s">
        <v>292</v>
      </c>
      <c r="M94" s="21" t="s">
        <v>291</v>
      </c>
      <c r="N94" s="85">
        <v>828.18899999999996</v>
      </c>
      <c r="O94" s="85">
        <v>828.18899999999996</v>
      </c>
      <c r="P94" s="85">
        <v>0</v>
      </c>
      <c r="Q94" s="85">
        <v>0</v>
      </c>
      <c r="R94" s="85">
        <v>0</v>
      </c>
      <c r="S94" s="85">
        <v>0</v>
      </c>
    </row>
    <row r="95" spans="1:19" s="7" customFormat="1" ht="263.25" customHeight="1" x14ac:dyDescent="0.25">
      <c r="A95" s="2" t="s">
        <v>152</v>
      </c>
      <c r="B95" s="26">
        <v>2306</v>
      </c>
      <c r="C95" s="1" t="s">
        <v>22</v>
      </c>
      <c r="D95" s="1" t="s">
        <v>161</v>
      </c>
      <c r="E95" s="1" t="s">
        <v>24</v>
      </c>
      <c r="F95" s="1"/>
      <c r="G95" s="27"/>
      <c r="H95" s="1"/>
      <c r="I95" s="32" t="s">
        <v>212</v>
      </c>
      <c r="J95" s="2" t="s">
        <v>88</v>
      </c>
      <c r="K95" s="2" t="s">
        <v>96</v>
      </c>
      <c r="L95" s="21" t="s">
        <v>213</v>
      </c>
      <c r="M95" s="21" t="s">
        <v>214</v>
      </c>
      <c r="N95" s="85">
        <v>3909</v>
      </c>
      <c r="O95" s="85">
        <v>3781.1260000000002</v>
      </c>
      <c r="P95" s="85">
        <v>0</v>
      </c>
      <c r="Q95" s="85">
        <v>0</v>
      </c>
      <c r="R95" s="85">
        <v>0</v>
      </c>
      <c r="S95" s="85">
        <v>0</v>
      </c>
    </row>
    <row r="96" spans="1:19" s="7" customFormat="1" ht="45.75" hidden="1" customHeight="1" x14ac:dyDescent="0.25">
      <c r="A96" s="2"/>
      <c r="B96" s="26">
        <v>2309</v>
      </c>
      <c r="C96" s="1"/>
      <c r="D96" s="1"/>
      <c r="E96" s="1"/>
      <c r="F96" s="1"/>
      <c r="G96" s="27"/>
      <c r="H96" s="1"/>
      <c r="I96" s="32"/>
      <c r="J96" s="2"/>
      <c r="K96" s="2"/>
      <c r="L96" s="21"/>
      <c r="M96" s="21"/>
      <c r="N96" s="85"/>
      <c r="O96" s="85"/>
      <c r="P96" s="85"/>
      <c r="Q96" s="85"/>
      <c r="R96" s="85"/>
      <c r="S96" s="85"/>
    </row>
    <row r="97" spans="1:19" ht="187.5" customHeight="1" x14ac:dyDescent="0.25">
      <c r="A97" s="3" t="s">
        <v>230</v>
      </c>
      <c r="B97" s="28">
        <v>2307</v>
      </c>
      <c r="C97" s="1" t="s">
        <v>22</v>
      </c>
      <c r="D97" s="1" t="s">
        <v>206</v>
      </c>
      <c r="E97" s="1" t="s">
        <v>24</v>
      </c>
      <c r="F97" s="31"/>
      <c r="G97" s="29"/>
      <c r="H97" s="31"/>
      <c r="I97" s="1" t="s">
        <v>205</v>
      </c>
      <c r="J97" s="2" t="s">
        <v>88</v>
      </c>
      <c r="K97" s="2" t="s">
        <v>275</v>
      </c>
      <c r="L97" s="36" t="s">
        <v>54</v>
      </c>
      <c r="M97" s="36" t="s">
        <v>55</v>
      </c>
      <c r="N97" s="85">
        <v>13628.2</v>
      </c>
      <c r="O97" s="85">
        <v>12773.2</v>
      </c>
      <c r="P97" s="85">
        <v>6503</v>
      </c>
      <c r="Q97" s="85">
        <v>6503</v>
      </c>
      <c r="R97" s="85">
        <v>6525</v>
      </c>
      <c r="S97" s="85">
        <f>R97</f>
        <v>6525</v>
      </c>
    </row>
    <row r="98" spans="1:19" ht="231.75" customHeight="1" x14ac:dyDescent="0.25">
      <c r="A98" s="3" t="s">
        <v>208</v>
      </c>
      <c r="B98" s="28">
        <v>2308</v>
      </c>
      <c r="C98" s="1" t="s">
        <v>22</v>
      </c>
      <c r="D98" s="1" t="s">
        <v>209</v>
      </c>
      <c r="E98" s="1" t="s">
        <v>24</v>
      </c>
      <c r="F98" s="1"/>
      <c r="G98" s="27"/>
      <c r="H98" s="1"/>
      <c r="I98" s="32" t="s">
        <v>45</v>
      </c>
      <c r="J98" s="2" t="s">
        <v>47</v>
      </c>
      <c r="K98" s="2" t="s">
        <v>27</v>
      </c>
      <c r="L98" s="21" t="s">
        <v>210</v>
      </c>
      <c r="M98" s="21" t="s">
        <v>211</v>
      </c>
      <c r="N98" s="85">
        <v>9240</v>
      </c>
      <c r="O98" s="86">
        <v>9239.9349999999995</v>
      </c>
      <c r="P98" s="86">
        <v>0</v>
      </c>
      <c r="Q98" s="86">
        <v>0</v>
      </c>
      <c r="R98" s="86">
        <v>0</v>
      </c>
      <c r="S98" s="86">
        <v>0</v>
      </c>
    </row>
    <row r="99" spans="1:19" ht="252" x14ac:dyDescent="0.25">
      <c r="A99" s="3" t="s">
        <v>231</v>
      </c>
      <c r="B99" s="28">
        <v>2309</v>
      </c>
      <c r="C99" s="1" t="s">
        <v>22</v>
      </c>
      <c r="D99" s="1" t="s">
        <v>35</v>
      </c>
      <c r="E99" s="1" t="s">
        <v>24</v>
      </c>
      <c r="F99" s="1"/>
      <c r="G99" s="27"/>
      <c r="H99" s="1"/>
      <c r="I99" s="1" t="s">
        <v>142</v>
      </c>
      <c r="J99" s="2" t="s">
        <v>88</v>
      </c>
      <c r="K99" s="2" t="s">
        <v>275</v>
      </c>
      <c r="L99" s="21" t="s">
        <v>38</v>
      </c>
      <c r="M99" s="21" t="s">
        <v>39</v>
      </c>
      <c r="N99" s="85"/>
      <c r="O99" s="86"/>
      <c r="P99" s="86"/>
      <c r="Q99" s="86"/>
      <c r="R99" s="86"/>
      <c r="S99" s="86"/>
    </row>
    <row r="100" spans="1:19" ht="94.5" customHeight="1" x14ac:dyDescent="0.25">
      <c r="A100" s="87" t="s">
        <v>347</v>
      </c>
      <c r="B100" s="77">
        <v>2400</v>
      </c>
      <c r="C100" s="14" t="s">
        <v>348</v>
      </c>
      <c r="D100" s="6" t="s">
        <v>349</v>
      </c>
      <c r="E100" s="77"/>
      <c r="F100" s="77"/>
      <c r="G100" s="77"/>
      <c r="H100" s="77"/>
      <c r="I100" s="77"/>
      <c r="J100" s="77"/>
      <c r="K100" s="77"/>
      <c r="L100" s="77">
        <v>9900</v>
      </c>
      <c r="M100" s="77">
        <v>9999</v>
      </c>
      <c r="N100" s="77"/>
      <c r="O100" s="77"/>
      <c r="P100" s="77"/>
      <c r="Q100" s="77">
        <v>19535</v>
      </c>
      <c r="R100" s="77">
        <v>40792</v>
      </c>
      <c r="S100" s="77">
        <v>40792</v>
      </c>
    </row>
    <row r="101" spans="1:19" ht="94.5" customHeight="1" x14ac:dyDescent="0.25">
      <c r="A101" s="92"/>
      <c r="B101" s="22"/>
      <c r="C101" s="78"/>
      <c r="D101" s="93"/>
      <c r="E101" s="22"/>
      <c r="F101" s="22"/>
      <c r="G101" s="22"/>
      <c r="H101" s="22"/>
      <c r="I101" s="22"/>
      <c r="J101" s="22"/>
      <c r="K101" s="22"/>
      <c r="L101" s="22"/>
      <c r="M101" s="22"/>
      <c r="N101" s="22"/>
      <c r="O101" s="22"/>
      <c r="P101" s="22"/>
      <c r="Q101" s="22"/>
      <c r="R101" s="22"/>
      <c r="S101" s="22"/>
    </row>
    <row r="102" spans="1:19" s="40" customFormat="1" ht="65.25" customHeight="1" x14ac:dyDescent="0.25">
      <c r="A102" s="91" t="s">
        <v>350</v>
      </c>
      <c r="B102" s="91"/>
      <c r="C102" s="41"/>
      <c r="D102" s="38"/>
      <c r="E102" s="23"/>
      <c r="F102" s="23"/>
      <c r="G102" s="12"/>
      <c r="H102" s="12"/>
      <c r="I102" s="23" t="s">
        <v>351</v>
      </c>
      <c r="J102" s="12"/>
      <c r="K102" s="12"/>
      <c r="L102" s="12"/>
      <c r="M102" s="12"/>
      <c r="N102" s="12"/>
    </row>
    <row r="103" spans="1:19" s="40" customFormat="1" ht="15.75" x14ac:dyDescent="0.25">
      <c r="A103" s="12"/>
      <c r="C103" s="13"/>
      <c r="D103" s="13"/>
      <c r="E103" s="42" t="s">
        <v>17</v>
      </c>
      <c r="F103" s="12"/>
      <c r="G103" s="12"/>
      <c r="H103" s="12"/>
      <c r="I103" s="12"/>
      <c r="J103" s="12"/>
      <c r="K103" s="12"/>
      <c r="L103" s="12"/>
      <c r="M103" s="12"/>
      <c r="N103" s="12"/>
    </row>
    <row r="104" spans="1:19" s="40" customFormat="1" ht="35.25" customHeight="1" x14ac:dyDescent="0.25">
      <c r="A104" s="88" t="s">
        <v>352</v>
      </c>
      <c r="B104" s="88"/>
      <c r="C104" s="89"/>
      <c r="D104" s="90"/>
      <c r="E104" s="23"/>
      <c r="F104" s="23"/>
      <c r="G104" s="12"/>
      <c r="H104" s="12"/>
      <c r="I104" s="23" t="s">
        <v>353</v>
      </c>
      <c r="J104" s="12"/>
      <c r="K104" s="12"/>
      <c r="L104" s="12"/>
      <c r="M104" s="12"/>
      <c r="N104" s="12"/>
    </row>
    <row r="105" spans="1:19" s="40" customFormat="1" ht="15.75" x14ac:dyDescent="0.25">
      <c r="A105" s="12"/>
      <c r="B105" s="12"/>
      <c r="C105" s="42"/>
      <c r="D105" s="13"/>
      <c r="E105" s="42" t="s">
        <v>17</v>
      </c>
      <c r="F105" s="12"/>
      <c r="G105" s="12"/>
      <c r="H105" s="12"/>
      <c r="I105" s="12"/>
      <c r="J105" s="12"/>
      <c r="K105" s="12"/>
      <c r="L105" s="12"/>
      <c r="M105" s="12"/>
      <c r="N105" s="12"/>
    </row>
    <row r="106" spans="1:19" s="40" customFormat="1" ht="15.75" x14ac:dyDescent="0.25">
      <c r="A106" s="12" t="s">
        <v>18</v>
      </c>
      <c r="B106" s="12"/>
      <c r="C106" s="13"/>
      <c r="D106" s="38"/>
      <c r="E106" s="23"/>
      <c r="F106" s="23"/>
      <c r="G106" s="12"/>
      <c r="H106" s="12"/>
      <c r="I106" s="23" t="s">
        <v>354</v>
      </c>
      <c r="J106" s="12"/>
      <c r="K106" s="12"/>
      <c r="L106" s="12"/>
      <c r="M106" s="12"/>
      <c r="N106" s="12"/>
    </row>
    <row r="107" spans="1:19" s="40" customFormat="1" ht="15.75" x14ac:dyDescent="0.25">
      <c r="A107" s="12"/>
      <c r="B107" s="12"/>
      <c r="C107" s="13"/>
      <c r="D107" s="13"/>
      <c r="E107" s="42" t="s">
        <v>17</v>
      </c>
      <c r="F107" s="12"/>
      <c r="G107" s="12"/>
      <c r="H107" s="12"/>
      <c r="I107" s="12"/>
      <c r="J107" s="12"/>
      <c r="K107" s="12"/>
      <c r="L107" s="12"/>
      <c r="M107" s="12"/>
      <c r="N107" s="12"/>
    </row>
    <row r="108" spans="1:19" s="40" customFormat="1" ht="15.75" x14ac:dyDescent="0.25">
      <c r="A108" s="53" t="s">
        <v>293</v>
      </c>
      <c r="B108" s="53"/>
      <c r="C108" s="13"/>
      <c r="D108" s="38" t="s">
        <v>294</v>
      </c>
      <c r="E108" s="38"/>
      <c r="F108" s="38"/>
      <c r="G108" s="13"/>
      <c r="H108" s="13"/>
      <c r="I108" s="39" t="s">
        <v>295</v>
      </c>
      <c r="J108" s="23"/>
      <c r="K108" s="23"/>
      <c r="L108" s="12"/>
      <c r="M108" s="12"/>
      <c r="N108" s="23"/>
      <c r="O108" s="12"/>
      <c r="P108" s="12"/>
      <c r="Q108" s="12"/>
      <c r="R108" s="12"/>
      <c r="S108" s="12"/>
    </row>
    <row r="109" spans="1:19" s="40" customFormat="1" ht="15.75" x14ac:dyDescent="0.25">
      <c r="A109" s="12"/>
      <c r="B109" s="12"/>
      <c r="C109" s="13"/>
      <c r="D109" s="41"/>
      <c r="E109" s="13" t="s">
        <v>296</v>
      </c>
      <c r="F109" s="41"/>
      <c r="G109" s="41"/>
      <c r="H109" s="13"/>
      <c r="I109" s="13"/>
      <c r="J109" s="42" t="s">
        <v>297</v>
      </c>
      <c r="K109" s="12"/>
      <c r="L109" s="12"/>
      <c r="M109" s="12"/>
      <c r="N109" s="12"/>
      <c r="O109" s="12"/>
      <c r="P109" s="12"/>
      <c r="Q109" s="12"/>
      <c r="R109" s="12"/>
      <c r="S109" s="12"/>
    </row>
    <row r="110" spans="1:19" s="40" customFormat="1" x14ac:dyDescent="0.25">
      <c r="C110" s="41"/>
      <c r="D110" s="41"/>
      <c r="E110" s="41"/>
      <c r="F110" s="41"/>
      <c r="G110" s="41"/>
      <c r="H110" s="41"/>
      <c r="I110" s="41"/>
    </row>
  </sheetData>
  <mergeCells count="16">
    <mergeCell ref="A108:B108"/>
    <mergeCell ref="A102:B102"/>
    <mergeCell ref="C1:M1"/>
    <mergeCell ref="E2:L2"/>
    <mergeCell ref="A7:A9"/>
    <mergeCell ref="B7:B9"/>
    <mergeCell ref="C7:K7"/>
    <mergeCell ref="L7:M8"/>
    <mergeCell ref="C8:E8"/>
    <mergeCell ref="F8:H8"/>
    <mergeCell ref="I8:K8"/>
    <mergeCell ref="P8:P9"/>
    <mergeCell ref="N8:O8"/>
    <mergeCell ref="N7:S7"/>
    <mergeCell ref="Q8:Q9"/>
    <mergeCell ref="R8:S8"/>
  </mergeCells>
  <pageMargins left="0.70866141732283472" right="0.51181102362204722" top="0.15748031496062992" bottom="0.15748031496062992"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ABD0F-BD63-4BEF-ABB1-B6F852349F06}">
  <dimension ref="A1:G9"/>
  <sheetViews>
    <sheetView workbookViewId="0">
      <selection activeCell="E4" sqref="E4"/>
    </sheetView>
  </sheetViews>
  <sheetFormatPr defaultRowHeight="15" x14ac:dyDescent="0.25"/>
  <cols>
    <col min="1" max="1" width="13.7109375" customWidth="1"/>
    <col min="2" max="2" width="15.5703125" customWidth="1"/>
    <col min="3" max="3" width="15.28515625" customWidth="1"/>
    <col min="4" max="4" width="15.5703125" customWidth="1"/>
    <col min="5" max="5" width="15.28515625" customWidth="1"/>
    <col min="6" max="6" width="15.140625" customWidth="1"/>
    <col min="7" max="7" width="15.7109375" customWidth="1"/>
  </cols>
  <sheetData>
    <row r="1" spans="1:7" ht="17.25" x14ac:dyDescent="0.3">
      <c r="A1" s="74"/>
      <c r="B1" s="71">
        <v>2020</v>
      </c>
      <c r="C1" s="71">
        <v>2020</v>
      </c>
      <c r="D1" s="71">
        <v>2021</v>
      </c>
      <c r="E1" s="71">
        <v>2022</v>
      </c>
      <c r="F1" s="71">
        <v>2023</v>
      </c>
      <c r="G1" s="71">
        <v>2024</v>
      </c>
    </row>
    <row r="2" spans="1:7" ht="17.25" x14ac:dyDescent="0.3">
      <c r="A2" s="74" t="s">
        <v>339</v>
      </c>
      <c r="B2" s="72">
        <v>859553.9</v>
      </c>
      <c r="C2" s="72">
        <v>788863.4</v>
      </c>
      <c r="D2" s="72">
        <v>628604.30000000005</v>
      </c>
      <c r="E2" s="72">
        <v>529950.80000000005</v>
      </c>
      <c r="F2" s="72">
        <v>503564.4</v>
      </c>
      <c r="G2" s="72">
        <f>F2</f>
        <v>503564.4</v>
      </c>
    </row>
    <row r="3" spans="1:7" ht="17.25" x14ac:dyDescent="0.3">
      <c r="A3" s="74" t="s">
        <v>340</v>
      </c>
      <c r="B3" s="72">
        <v>85628.3</v>
      </c>
      <c r="C3" s="72">
        <v>54740.2</v>
      </c>
      <c r="D3" s="72">
        <v>84162</v>
      </c>
      <c r="E3" s="72">
        <v>105422</v>
      </c>
      <c r="F3" s="72">
        <v>128553</v>
      </c>
      <c r="G3" s="72">
        <f>F3</f>
        <v>128553</v>
      </c>
    </row>
    <row r="4" spans="1:7" ht="17.25" x14ac:dyDescent="0.3">
      <c r="A4" s="74" t="s">
        <v>341</v>
      </c>
      <c r="B4" s="72">
        <v>5124</v>
      </c>
      <c r="C4" s="72">
        <v>4598.8</v>
      </c>
      <c r="D4" s="72">
        <v>4925</v>
      </c>
      <c r="E4" s="72">
        <v>4925</v>
      </c>
      <c r="F4" s="72">
        <v>4925</v>
      </c>
      <c r="G4" s="72">
        <f t="shared" ref="G4:G8" si="0">F4</f>
        <v>4925</v>
      </c>
    </row>
    <row r="5" spans="1:7" ht="17.25" x14ac:dyDescent="0.3">
      <c r="A5" s="74" t="s">
        <v>342</v>
      </c>
      <c r="B5" s="72">
        <v>14224</v>
      </c>
      <c r="C5" s="72">
        <v>13694.3</v>
      </c>
      <c r="D5" s="72">
        <v>14580</v>
      </c>
      <c r="E5" s="72">
        <v>14580</v>
      </c>
      <c r="F5" s="72">
        <v>14580</v>
      </c>
      <c r="G5" s="72">
        <f t="shared" si="0"/>
        <v>14580</v>
      </c>
    </row>
    <row r="6" spans="1:7" ht="17.25" x14ac:dyDescent="0.3">
      <c r="A6" s="74" t="s">
        <v>343</v>
      </c>
      <c r="B6" s="72">
        <v>20503</v>
      </c>
      <c r="C6" s="72">
        <v>19974.7</v>
      </c>
      <c r="D6" s="72">
        <v>20531</v>
      </c>
      <c r="E6" s="72">
        <v>20531</v>
      </c>
      <c r="F6" s="72">
        <v>20531</v>
      </c>
      <c r="G6" s="72">
        <f t="shared" si="0"/>
        <v>20531</v>
      </c>
    </row>
    <row r="7" spans="1:7" ht="17.25" x14ac:dyDescent="0.3">
      <c r="A7" s="74" t="s">
        <v>344</v>
      </c>
      <c r="B7" s="72">
        <v>1188080.8</v>
      </c>
      <c r="C7" s="72">
        <v>1141271.1000000001</v>
      </c>
      <c r="D7" s="72">
        <v>1249279.5</v>
      </c>
      <c r="E7" s="72">
        <v>1233327.1000000001</v>
      </c>
      <c r="F7" s="72">
        <v>1232694.3999999999</v>
      </c>
      <c r="G7" s="72">
        <f t="shared" si="0"/>
        <v>1232694.3999999999</v>
      </c>
    </row>
    <row r="8" spans="1:7" ht="17.25" x14ac:dyDescent="0.3">
      <c r="A8" s="75" t="s">
        <v>345</v>
      </c>
      <c r="B8" s="73">
        <v>3327</v>
      </c>
      <c r="C8" s="73">
        <v>3322.9</v>
      </c>
      <c r="D8" s="73">
        <v>4488</v>
      </c>
      <c r="E8" s="73">
        <v>4488</v>
      </c>
      <c r="F8" s="73">
        <v>4488</v>
      </c>
      <c r="G8" s="73">
        <f t="shared" si="0"/>
        <v>4488</v>
      </c>
    </row>
    <row r="9" spans="1:7" ht="17.25" x14ac:dyDescent="0.3">
      <c r="A9" s="75" t="s">
        <v>346</v>
      </c>
      <c r="B9" s="76">
        <f>B2+B3+B4+B5+B6+B7+B8</f>
        <v>2176441</v>
      </c>
      <c r="C9" s="76">
        <f t="shared" ref="C9:G9" si="1">C2+C3+C4+C5+C6+C7+C8</f>
        <v>2026465.4</v>
      </c>
      <c r="D9" s="76">
        <f t="shared" si="1"/>
        <v>2006569.8</v>
      </c>
      <c r="E9" s="76">
        <f t="shared" si="1"/>
        <v>1913223.9000000001</v>
      </c>
      <c r="F9" s="76">
        <f t="shared" si="1"/>
        <v>1909335.7999999998</v>
      </c>
      <c r="G9" s="76">
        <f t="shared" si="1"/>
        <v>1909335.7999999998</v>
      </c>
    </row>
  </sheetData>
  <pageMargins left="0.19685039370078741" right="0.19685039370078741" top="0.74803149606299213" bottom="0.74803149606299213" header="0.31496062992125984" footer="0.31496062992125984"/>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МР</vt:lpstr>
      <vt:lpstr>Лист1</vt:lpstr>
      <vt:lpstr>МР!Заголовки_для_печати</vt:lpstr>
      <vt:lpstr>МР!Область_печати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user</cp:lastModifiedBy>
  <cp:lastPrinted>2021-04-27T06:03:20Z</cp:lastPrinted>
  <dcterms:created xsi:type="dcterms:W3CDTF">2016-02-09T04:48:16Z</dcterms:created>
  <dcterms:modified xsi:type="dcterms:W3CDTF">2021-04-27T06:04:01Z</dcterms:modified>
</cp:coreProperties>
</file>