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чий стол\Дина Ягфаровна\На сайт\2021-2022\Проект\2023\ноябрь\Проект на 2024\"/>
    </mc:Choice>
  </mc:AlternateContent>
  <xr:revisionPtr revIDLastSave="0" documentId="13_ncr:1_{D0CFBE85-F8D4-451A-99E8-866436A0D9E4}" xr6:coauthVersionLast="45" xr6:coauthVersionMax="45" xr10:uidLastSave="{00000000-0000-0000-0000-000000000000}"/>
  <bookViews>
    <workbookView xWindow="10365" yWindow="315" windowWidth="21615" windowHeight="15165" xr2:uid="{0267547A-EF3D-4974-9548-5E2A7178F708}"/>
  </bookViews>
  <sheets>
    <sheet name="бюджетный прогноз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38" i="3" l="1"/>
  <c r="K138" i="3"/>
  <c r="J138" i="3"/>
  <c r="I138" i="3"/>
  <c r="H138" i="3"/>
  <c r="G138" i="3"/>
  <c r="E138" i="3"/>
  <c r="F138" i="3"/>
  <c r="F86" i="3" l="1"/>
  <c r="G90" i="3"/>
  <c r="G86" i="3" s="1"/>
  <c r="O94" i="3"/>
  <c r="N94" i="3"/>
  <c r="J94" i="3"/>
  <c r="M94" i="3" s="1"/>
  <c r="O93" i="3"/>
  <c r="N93" i="3"/>
  <c r="M93" i="3"/>
  <c r="G93" i="3"/>
  <c r="O92" i="3"/>
  <c r="N92" i="3"/>
  <c r="M92" i="3"/>
  <c r="M25" i="3" l="1"/>
  <c r="L23" i="3" l="1"/>
  <c r="J34" i="3"/>
  <c r="J23" i="3"/>
  <c r="J90" i="3" s="1"/>
  <c r="K23" i="3"/>
  <c r="K90" i="3" s="1"/>
  <c r="H23" i="3"/>
  <c r="H90" i="3" s="1"/>
  <c r="G92" i="3" s="1"/>
  <c r="E23" i="3"/>
  <c r="E90" i="3" s="1"/>
  <c r="E86" i="3" s="1"/>
  <c r="E134" i="3" l="1"/>
  <c r="E95" i="3"/>
  <c r="C19" i="3"/>
  <c r="B19" i="3" l="1"/>
  <c r="B34" i="3" s="1"/>
  <c r="N23" i="3" l="1"/>
  <c r="N90" i="3" s="1"/>
  <c r="M32" i="3"/>
  <c r="B53" i="3" s="1"/>
  <c r="B159" i="3" s="1"/>
  <c r="M30" i="3"/>
  <c r="J27" i="3"/>
  <c r="M23" i="3"/>
  <c r="M90" i="3" s="1"/>
  <c r="B51" i="3" l="1"/>
  <c r="B157" i="3" s="1"/>
  <c r="M138" i="3"/>
  <c r="C44" i="3"/>
  <c r="N19" i="3"/>
  <c r="N86" i="3"/>
  <c r="N95" i="3" s="1"/>
  <c r="M27" i="3"/>
  <c r="B44" i="3"/>
  <c r="M19" i="3"/>
  <c r="E44" i="3" l="1"/>
  <c r="E106" i="3" s="1"/>
  <c r="B106" i="3"/>
  <c r="B40" i="3"/>
  <c r="B49" i="3" s="1"/>
  <c r="F44" i="3"/>
  <c r="F106" i="3" s="1"/>
  <c r="C106" i="3"/>
  <c r="C102" i="3"/>
  <c r="C40" i="3"/>
  <c r="B48" i="3"/>
  <c r="B102" i="3"/>
  <c r="N141" i="3"/>
  <c r="J141" i="3"/>
  <c r="M141" i="3" s="1"/>
  <c r="N140" i="3"/>
  <c r="M140" i="3"/>
  <c r="G140" i="3"/>
  <c r="B137" i="3"/>
  <c r="C86" i="3"/>
  <c r="C134" i="3" s="1"/>
  <c r="I44" i="3" l="1"/>
  <c r="L44" i="3" s="1"/>
  <c r="B153" i="3"/>
  <c r="B110" i="3"/>
  <c r="C111" i="3"/>
  <c r="B111" i="3"/>
  <c r="F140" i="3"/>
  <c r="F141" i="3" s="1"/>
  <c r="I141" i="3" s="1"/>
  <c r="L141" i="3" s="1"/>
  <c r="O141" i="3" s="1"/>
  <c r="O27" i="3"/>
  <c r="B55" i="3"/>
  <c r="N33" i="3"/>
  <c r="C54" i="3" s="1"/>
  <c r="N32" i="3"/>
  <c r="C53" i="3" s="1"/>
  <c r="N30" i="3"/>
  <c r="N27" i="3"/>
  <c r="N26" i="3"/>
  <c r="N25" i="3"/>
  <c r="E53" i="3"/>
  <c r="I106" i="3" l="1"/>
  <c r="N138" i="3"/>
  <c r="N134" i="3"/>
  <c r="O44" i="3"/>
  <c r="L106" i="3"/>
  <c r="L102" i="3" s="1"/>
  <c r="L111" i="3" s="1"/>
  <c r="C46" i="3"/>
  <c r="C48" i="3"/>
  <c r="C110" i="3" s="1"/>
  <c r="F53" i="3"/>
  <c r="C159" i="3"/>
  <c r="H53" i="3"/>
  <c r="E159" i="3"/>
  <c r="C47" i="3"/>
  <c r="C109" i="3" s="1"/>
  <c r="F54" i="3"/>
  <c r="C160" i="3"/>
  <c r="I140" i="3"/>
  <c r="L140" i="3" s="1"/>
  <c r="O140" i="3" s="1"/>
  <c r="O30" i="3"/>
  <c r="E51" i="3"/>
  <c r="E157" i="3" s="1"/>
  <c r="O26" i="3"/>
  <c r="C51" i="3"/>
  <c r="O25" i="3"/>
  <c r="D48" i="3"/>
  <c r="D110" i="3" s="1"/>
  <c r="C34" i="3"/>
  <c r="C157" i="3" l="1"/>
  <c r="C153" i="3"/>
  <c r="O138" i="3"/>
  <c r="D65" i="3"/>
  <c r="O106" i="3"/>
  <c r="O102" i="3" s="1"/>
  <c r="O111" i="3" s="1"/>
  <c r="O40" i="3"/>
  <c r="C108" i="3"/>
  <c r="I54" i="3"/>
  <c r="F160" i="3"/>
  <c r="F47" i="3"/>
  <c r="F109" i="3" s="1"/>
  <c r="K53" i="3"/>
  <c r="H159" i="3"/>
  <c r="G48" i="3"/>
  <c r="G110" i="3" s="1"/>
  <c r="D47" i="3"/>
  <c r="D109" i="3" s="1"/>
  <c r="I53" i="3"/>
  <c r="F159" i="3"/>
  <c r="F48" i="3"/>
  <c r="F110" i="3" s="1"/>
  <c r="F46" i="3"/>
  <c r="D51" i="3"/>
  <c r="D157" i="3" s="1"/>
  <c r="H51" i="3"/>
  <c r="H157" i="3" s="1"/>
  <c r="F51" i="3"/>
  <c r="F157" i="3" s="1"/>
  <c r="O32" i="3"/>
  <c r="D53" i="3" s="1"/>
  <c r="D46" i="3"/>
  <c r="D108" i="3" s="1"/>
  <c r="D19" i="3"/>
  <c r="O49" i="3" l="1"/>
  <c r="O55" i="3" s="1"/>
  <c r="D61" i="3"/>
  <c r="D122" i="3"/>
  <c r="D118" i="3" s="1"/>
  <c r="D127" i="3" s="1"/>
  <c r="F108" i="3"/>
  <c r="I46" i="3"/>
  <c r="I48" i="3"/>
  <c r="I110" i="3" s="1"/>
  <c r="L53" i="3"/>
  <c r="I159" i="3"/>
  <c r="G46" i="3"/>
  <c r="G108" i="3" s="1"/>
  <c r="G51" i="3"/>
  <c r="G157" i="3" s="1"/>
  <c r="G47" i="3"/>
  <c r="G109" i="3" s="1"/>
  <c r="J48" i="3"/>
  <c r="J110" i="3" s="1"/>
  <c r="K159" i="3"/>
  <c r="N53" i="3"/>
  <c r="I47" i="3"/>
  <c r="I109" i="3" s="1"/>
  <c r="L54" i="3"/>
  <c r="I160" i="3"/>
  <c r="G53" i="3"/>
  <c r="D159" i="3"/>
  <c r="K51" i="3"/>
  <c r="K157" i="3" s="1"/>
  <c r="I51" i="3"/>
  <c r="I157" i="3" s="1"/>
  <c r="D34" i="3"/>
  <c r="I108" i="3" l="1"/>
  <c r="J51" i="3"/>
  <c r="J157" i="3" s="1"/>
  <c r="L160" i="3"/>
  <c r="B75" i="3"/>
  <c r="O54" i="3"/>
  <c r="O160" i="3" s="1"/>
  <c r="L47" i="3"/>
  <c r="L109" i="3" s="1"/>
  <c r="M48" i="3"/>
  <c r="J47" i="3"/>
  <c r="J109" i="3" s="1"/>
  <c r="N51" i="3"/>
  <c r="N157" i="3" s="1"/>
  <c r="N159" i="3"/>
  <c r="D74" i="3"/>
  <c r="J46" i="3"/>
  <c r="J108" i="3" s="1"/>
  <c r="L159" i="3"/>
  <c r="B74" i="3"/>
  <c r="O53" i="3"/>
  <c r="O159" i="3" s="1"/>
  <c r="L48" i="3"/>
  <c r="L110" i="3" s="1"/>
  <c r="L46" i="3"/>
  <c r="J53" i="3"/>
  <c r="G159" i="3"/>
  <c r="L51" i="3"/>
  <c r="L157" i="3" s="1"/>
  <c r="C155" i="3"/>
  <c r="D155" i="3"/>
  <c r="E155" i="3"/>
  <c r="F155" i="3"/>
  <c r="G155" i="3"/>
  <c r="H155" i="3"/>
  <c r="I155" i="3"/>
  <c r="J155" i="3"/>
  <c r="K155" i="3"/>
  <c r="L155" i="3"/>
  <c r="C156" i="3"/>
  <c r="D156" i="3"/>
  <c r="E156" i="3"/>
  <c r="F156" i="3"/>
  <c r="G156" i="3"/>
  <c r="H156" i="3"/>
  <c r="I156" i="3"/>
  <c r="J156" i="3"/>
  <c r="K156" i="3"/>
  <c r="L156" i="3"/>
  <c r="B69" i="3" l="1"/>
  <c r="M110" i="3"/>
  <c r="L108" i="3"/>
  <c r="M51" i="3"/>
  <c r="M157" i="3" s="1"/>
  <c r="O51" i="3"/>
  <c r="M46" i="3"/>
  <c r="M47" i="3"/>
  <c r="O47" i="3"/>
  <c r="B175" i="3"/>
  <c r="E75" i="3"/>
  <c r="O46" i="3"/>
  <c r="D67" i="3" s="1"/>
  <c r="O48" i="3"/>
  <c r="B174" i="3"/>
  <c r="E74" i="3"/>
  <c r="D174" i="3"/>
  <c r="G74" i="3"/>
  <c r="C72" i="3"/>
  <c r="C172" i="3" s="1"/>
  <c r="M53" i="3"/>
  <c r="J159" i="3"/>
  <c r="D86" i="3"/>
  <c r="D134" i="3" s="1"/>
  <c r="B86" i="3"/>
  <c r="B72" i="3" l="1"/>
  <c r="B172" i="3" s="1"/>
  <c r="O157" i="3"/>
  <c r="O153" i="3"/>
  <c r="O161" i="3" s="1"/>
  <c r="B68" i="3"/>
  <c r="E68" i="3" s="1"/>
  <c r="M109" i="3"/>
  <c r="O110" i="3"/>
  <c r="D69" i="3"/>
  <c r="D68" i="3"/>
  <c r="O109" i="3"/>
  <c r="B67" i="3"/>
  <c r="E67" i="3" s="1"/>
  <c r="M108" i="3"/>
  <c r="O108" i="3"/>
  <c r="F72" i="3"/>
  <c r="F172" i="3" s="1"/>
  <c r="B125" i="3"/>
  <c r="D72" i="3"/>
  <c r="D172" i="3" s="1"/>
  <c r="B96" i="3"/>
  <c r="B134" i="3"/>
  <c r="G174" i="3"/>
  <c r="J74" i="3"/>
  <c r="E174" i="3"/>
  <c r="H74" i="3"/>
  <c r="B126" i="3"/>
  <c r="E69" i="3"/>
  <c r="E175" i="3"/>
  <c r="H75" i="3"/>
  <c r="M159" i="3"/>
  <c r="C74" i="3"/>
  <c r="E72" i="3"/>
  <c r="E172" i="3" s="1"/>
  <c r="D96" i="3"/>
  <c r="C96" i="3"/>
  <c r="C49" i="3"/>
  <c r="C55" i="3" s="1"/>
  <c r="G25" i="3"/>
  <c r="B124" i="3" l="1"/>
  <c r="E125" i="3"/>
  <c r="H68" i="3"/>
  <c r="I72" i="3"/>
  <c r="I172" i="3" s="1"/>
  <c r="H175" i="3"/>
  <c r="K75" i="3"/>
  <c r="E124" i="3"/>
  <c r="H67" i="3"/>
  <c r="E126" i="3"/>
  <c r="H69" i="3"/>
  <c r="H174" i="3"/>
  <c r="K74" i="3"/>
  <c r="J174" i="3"/>
  <c r="M74" i="3"/>
  <c r="G72" i="3"/>
  <c r="G172" i="3" s="1"/>
  <c r="H72" i="3"/>
  <c r="H172" i="3" s="1"/>
  <c r="C174" i="3"/>
  <c r="F74" i="3"/>
  <c r="C137" i="3"/>
  <c r="C136" i="3"/>
  <c r="B136" i="3"/>
  <c r="F19" i="3"/>
  <c r="F134" i="3" s="1"/>
  <c r="G19" i="3"/>
  <c r="G134" i="3" s="1"/>
  <c r="I19" i="3"/>
  <c r="D136" i="3"/>
  <c r="D137" i="3"/>
  <c r="B54" i="3"/>
  <c r="J72" i="3" l="1"/>
  <c r="J172" i="3" s="1"/>
  <c r="M174" i="3"/>
  <c r="K174" i="3"/>
  <c r="N74" i="3"/>
  <c r="H126" i="3"/>
  <c r="K69" i="3"/>
  <c r="H124" i="3"/>
  <c r="K67" i="3"/>
  <c r="K175" i="3"/>
  <c r="N75" i="3"/>
  <c r="L72" i="3"/>
  <c r="L172" i="3" s="1"/>
  <c r="H125" i="3"/>
  <c r="K68" i="3"/>
  <c r="E54" i="3"/>
  <c r="B160" i="3"/>
  <c r="F174" i="3"/>
  <c r="I74" i="3"/>
  <c r="K72" i="3"/>
  <c r="K172" i="3" s="1"/>
  <c r="B46" i="3"/>
  <c r="B108" i="3" s="1"/>
  <c r="G34" i="3"/>
  <c r="K34" i="3"/>
  <c r="H34" i="3"/>
  <c r="E34" i="3"/>
  <c r="B143" i="3"/>
  <c r="M28" i="3"/>
  <c r="M34" i="3" s="1"/>
  <c r="N28" i="3"/>
  <c r="N34" i="3" s="1"/>
  <c r="F34" i="3"/>
  <c r="I34" i="3"/>
  <c r="G26" i="3"/>
  <c r="O33" i="3"/>
  <c r="D54" i="3" s="1"/>
  <c r="H54" i="3" l="1"/>
  <c r="E160" i="3"/>
  <c r="M72" i="3"/>
  <c r="M172" i="3" s="1"/>
  <c r="K125" i="3"/>
  <c r="N68" i="3"/>
  <c r="O72" i="3"/>
  <c r="O172" i="3" s="1"/>
  <c r="N175" i="3"/>
  <c r="K124" i="3"/>
  <c r="N67" i="3"/>
  <c r="K126" i="3"/>
  <c r="N69" i="3"/>
  <c r="N174" i="3"/>
  <c r="G54" i="3"/>
  <c r="D160" i="3"/>
  <c r="N72" i="3"/>
  <c r="N172" i="3" s="1"/>
  <c r="I174" i="3"/>
  <c r="L74" i="3"/>
  <c r="E46" i="3"/>
  <c r="E108" i="3" s="1"/>
  <c r="D142" i="3"/>
  <c r="D143" i="3" s="1"/>
  <c r="N126" i="3" l="1"/>
  <c r="N124" i="3"/>
  <c r="N125" i="3"/>
  <c r="M26" i="3"/>
  <c r="K54" i="3"/>
  <c r="H160" i="3"/>
  <c r="L174" i="3"/>
  <c r="O74" i="3"/>
  <c r="O174" i="3" s="1"/>
  <c r="J54" i="3"/>
  <c r="G160" i="3"/>
  <c r="H46" i="3"/>
  <c r="H108" i="3" s="1"/>
  <c r="E48" i="3"/>
  <c r="E110" i="3" l="1"/>
  <c r="H48" i="3"/>
  <c r="K160" i="3"/>
  <c r="N54" i="3"/>
  <c r="B47" i="3"/>
  <c r="B109" i="3" s="1"/>
  <c r="M54" i="3"/>
  <c r="J160" i="3"/>
  <c r="K46" i="3"/>
  <c r="K108" i="3" s="1"/>
  <c r="H110" i="3" l="1"/>
  <c r="N160" i="3"/>
  <c r="D75" i="3"/>
  <c r="E47" i="3"/>
  <c r="E109" i="3" s="1"/>
  <c r="K48" i="3"/>
  <c r="M160" i="3"/>
  <c r="C75" i="3"/>
  <c r="N46" i="3"/>
  <c r="E96" i="3"/>
  <c r="H86" i="3"/>
  <c r="H134" i="3" l="1"/>
  <c r="H95" i="3"/>
  <c r="H96" i="3" s="1"/>
  <c r="C67" i="3"/>
  <c r="N108" i="3"/>
  <c r="K110" i="3"/>
  <c r="D175" i="3"/>
  <c r="G75" i="3"/>
  <c r="N48" i="3"/>
  <c r="C69" i="3" s="1"/>
  <c r="H47" i="3"/>
  <c r="H109" i="3" s="1"/>
  <c r="C175" i="3"/>
  <c r="F75" i="3"/>
  <c r="E142" i="3"/>
  <c r="E143" i="3" s="1"/>
  <c r="C124" i="3" l="1"/>
  <c r="F67" i="3"/>
  <c r="C126" i="3"/>
  <c r="F69" i="3"/>
  <c r="N110" i="3"/>
  <c r="G175" i="3"/>
  <c r="J75" i="3"/>
  <c r="G67" i="3"/>
  <c r="D124" i="3"/>
  <c r="K47" i="3"/>
  <c r="K109" i="3" s="1"/>
  <c r="F175" i="3"/>
  <c r="I75" i="3"/>
  <c r="H142" i="3"/>
  <c r="H143" i="3" s="1"/>
  <c r="I69" i="3" l="1"/>
  <c r="F126" i="3"/>
  <c r="I67" i="3"/>
  <c r="F124" i="3"/>
  <c r="J175" i="3"/>
  <c r="M75" i="3"/>
  <c r="D126" i="3"/>
  <c r="G69" i="3"/>
  <c r="N47" i="3"/>
  <c r="J67" i="3"/>
  <c r="G124" i="3"/>
  <c r="I175" i="3"/>
  <c r="L75" i="3"/>
  <c r="F96" i="3"/>
  <c r="C68" i="3" l="1"/>
  <c r="N109" i="3"/>
  <c r="L67" i="3"/>
  <c r="I124" i="3"/>
  <c r="I126" i="3"/>
  <c r="L69" i="3"/>
  <c r="G126" i="3"/>
  <c r="J69" i="3"/>
  <c r="M175" i="3"/>
  <c r="M67" i="3"/>
  <c r="J124" i="3"/>
  <c r="L175" i="3"/>
  <c r="O75" i="3"/>
  <c r="O175" i="3" s="1"/>
  <c r="F142" i="3"/>
  <c r="F143" i="3" s="1"/>
  <c r="G96" i="3"/>
  <c r="I86" i="3"/>
  <c r="I134" i="3" s="1"/>
  <c r="L126" i="3" l="1"/>
  <c r="O69" i="3"/>
  <c r="O126" i="3" s="1"/>
  <c r="O67" i="3"/>
  <c r="O124" i="3" s="1"/>
  <c r="L124" i="3"/>
  <c r="F68" i="3"/>
  <c r="C125" i="3"/>
  <c r="D125" i="3"/>
  <c r="D123" i="3" s="1"/>
  <c r="G68" i="3"/>
  <c r="J126" i="3"/>
  <c r="M69" i="3"/>
  <c r="M124" i="3"/>
  <c r="G142" i="3"/>
  <c r="G143" i="3" s="1"/>
  <c r="I142" i="3"/>
  <c r="I143" i="3" s="1"/>
  <c r="I96" i="3"/>
  <c r="J86" i="3"/>
  <c r="J134" i="3" l="1"/>
  <c r="J96" i="3"/>
  <c r="F125" i="3"/>
  <c r="I68" i="3"/>
  <c r="M126" i="3"/>
  <c r="G125" i="3"/>
  <c r="J68" i="3"/>
  <c r="I125" i="3" l="1"/>
  <c r="L68" i="3"/>
  <c r="J125" i="3"/>
  <c r="M68" i="3"/>
  <c r="J142" i="3"/>
  <c r="J143" i="3" s="1"/>
  <c r="L125" i="3" l="1"/>
  <c r="O68" i="3"/>
  <c r="O125" i="3" s="1"/>
  <c r="M125" i="3"/>
  <c r="M86" i="3"/>
  <c r="M134" i="3" s="1"/>
  <c r="M142" i="3" l="1"/>
  <c r="M143" i="3" s="1"/>
  <c r="M96" i="3" l="1"/>
  <c r="B161" i="3"/>
  <c r="N142" i="3" l="1"/>
  <c r="N143" i="3" s="1"/>
  <c r="N96" i="3"/>
  <c r="C161" i="3" l="1"/>
  <c r="K86" i="3" l="1"/>
  <c r="K134" i="3" l="1"/>
  <c r="K142" i="3" s="1"/>
  <c r="K143" i="3" s="1"/>
  <c r="K95" i="3"/>
  <c r="K96" i="3" s="1"/>
  <c r="C143" i="3" l="1"/>
  <c r="E40" i="3"/>
  <c r="H44" i="3"/>
  <c r="H40" i="3" l="1"/>
  <c r="H106" i="3"/>
  <c r="E102" i="3"/>
  <c r="E153" i="3" s="1"/>
  <c r="E49" i="3"/>
  <c r="E55" i="3" s="1"/>
  <c r="H49" i="3"/>
  <c r="H55" i="3" s="1"/>
  <c r="K44" i="3"/>
  <c r="F102" i="3"/>
  <c r="F40" i="3"/>
  <c r="F153" i="3" l="1"/>
  <c r="F161" i="3" s="1"/>
  <c r="N44" i="3"/>
  <c r="N106" i="3" s="1"/>
  <c r="N102" i="3" s="1"/>
  <c r="K106" i="3"/>
  <c r="E111" i="3"/>
  <c r="E161" i="3"/>
  <c r="H102" i="3"/>
  <c r="H153" i="3" s="1"/>
  <c r="G65" i="3"/>
  <c r="F49" i="3"/>
  <c r="F55" i="3" s="1"/>
  <c r="F111" i="3"/>
  <c r="N40" i="3" l="1"/>
  <c r="N153" i="3" s="1"/>
  <c r="N161" i="3" s="1"/>
  <c r="C65" i="3"/>
  <c r="C122" i="3" s="1"/>
  <c r="C123" i="3" s="1"/>
  <c r="G122" i="3"/>
  <c r="G123" i="3" s="1"/>
  <c r="H161" i="3"/>
  <c r="N111" i="3"/>
  <c r="H111" i="3"/>
  <c r="D168" i="3"/>
  <c r="I102" i="3"/>
  <c r="I40" i="3"/>
  <c r="C118" i="3" l="1"/>
  <c r="N49" i="3"/>
  <c r="N55" i="3" s="1"/>
  <c r="C61" i="3"/>
  <c r="C168" i="3" s="1"/>
  <c r="F65" i="3"/>
  <c r="F122" i="3" s="1"/>
  <c r="F123" i="3" s="1"/>
  <c r="I153" i="3"/>
  <c r="G118" i="3"/>
  <c r="G127" i="3" s="1"/>
  <c r="C127" i="3"/>
  <c r="I49" i="3"/>
  <c r="I55" i="3" s="1"/>
  <c r="I161" i="3"/>
  <c r="F118" i="3"/>
  <c r="D70" i="3"/>
  <c r="D76" i="3" s="1"/>
  <c r="D176" i="3"/>
  <c r="C176" i="3"/>
  <c r="C70" i="3"/>
  <c r="C76" i="3" s="1"/>
  <c r="J65" i="3"/>
  <c r="G61" i="3"/>
  <c r="I111" i="3"/>
  <c r="G168" i="3" l="1"/>
  <c r="G176" i="3" s="1"/>
  <c r="F61" i="3"/>
  <c r="F168" i="3" s="1"/>
  <c r="F176" i="3" s="1"/>
  <c r="I65" i="3"/>
  <c r="I122" i="3" s="1"/>
  <c r="I123" i="3" s="1"/>
  <c r="J122" i="3"/>
  <c r="J123" i="3" s="1"/>
  <c r="F127" i="3"/>
  <c r="G70" i="3"/>
  <c r="G76" i="3" s="1"/>
  <c r="M65" i="3"/>
  <c r="J61" i="3"/>
  <c r="K40" i="3"/>
  <c r="I61" i="3" l="1"/>
  <c r="F70" i="3"/>
  <c r="F76" i="3" s="1"/>
  <c r="L65" i="3"/>
  <c r="L122" i="3" s="1"/>
  <c r="L123" i="3" s="1"/>
  <c r="I118" i="3"/>
  <c r="J118" i="3"/>
  <c r="J127" i="3" s="1"/>
  <c r="M122" i="3"/>
  <c r="M123" i="3" s="1"/>
  <c r="K102" i="3"/>
  <c r="K153" i="3" s="1"/>
  <c r="J70" i="3"/>
  <c r="J76" i="3" s="1"/>
  <c r="O65" i="3"/>
  <c r="O122" i="3" s="1"/>
  <c r="O123" i="3" s="1"/>
  <c r="I70" i="3"/>
  <c r="I76" i="3" s="1"/>
  <c r="M61" i="3"/>
  <c r="K49" i="3"/>
  <c r="K55" i="3" s="1"/>
  <c r="L40" i="3"/>
  <c r="L153" i="3" s="1"/>
  <c r="I168" i="3" l="1"/>
  <c r="I176" i="3" s="1"/>
  <c r="L61" i="3"/>
  <c r="L118" i="3"/>
  <c r="L127" i="3" s="1"/>
  <c r="I127" i="3"/>
  <c r="L168" i="3"/>
  <c r="L176" i="3" s="1"/>
  <c r="J168" i="3"/>
  <c r="J176" i="3" s="1"/>
  <c r="M118" i="3"/>
  <c r="M127" i="3" s="1"/>
  <c r="K111" i="3"/>
  <c r="K161" i="3"/>
  <c r="L161" i="3"/>
  <c r="M70" i="3"/>
  <c r="M76" i="3" s="1"/>
  <c r="L70" i="3"/>
  <c r="L76" i="3" s="1"/>
  <c r="O61" i="3"/>
  <c r="O118" i="3"/>
  <c r="L49" i="3"/>
  <c r="L55" i="3" s="1"/>
  <c r="O168" i="3" l="1"/>
  <c r="O176" i="3" s="1"/>
  <c r="M168" i="3"/>
  <c r="M176" i="3" s="1"/>
  <c r="O127" i="3"/>
  <c r="O70" i="3"/>
  <c r="O76" i="3" s="1"/>
  <c r="O23" i="3"/>
  <c r="O90" i="3" s="1"/>
  <c r="O28" i="3"/>
  <c r="O34" i="3" s="1"/>
  <c r="D44" i="3" l="1"/>
  <c r="D106" i="3" s="1"/>
  <c r="D102" i="3" s="1"/>
  <c r="D111" i="3" s="1"/>
  <c r="O86" i="3"/>
  <c r="O95" i="3" l="1"/>
  <c r="O134" i="3"/>
  <c r="O96" i="3"/>
  <c r="G44" i="3"/>
  <c r="G106" i="3" s="1"/>
  <c r="D40" i="3"/>
  <c r="D153" i="3" s="1"/>
  <c r="D49" i="3" l="1"/>
  <c r="D55" i="3" s="1"/>
  <c r="D161" i="3"/>
  <c r="O142" i="3"/>
  <c r="O143" i="3" s="1"/>
  <c r="G40" i="3"/>
  <c r="J44" i="3"/>
  <c r="J106" i="3" s="1"/>
  <c r="G102" i="3"/>
  <c r="G153" i="3" l="1"/>
  <c r="G111" i="3"/>
  <c r="G161" i="3"/>
  <c r="J40" i="3"/>
  <c r="M44" i="3"/>
  <c r="M106" i="3" s="1"/>
  <c r="J102" i="3"/>
  <c r="G49" i="3"/>
  <c r="G55" i="3" s="1"/>
  <c r="J153" i="3" l="1"/>
  <c r="J111" i="3"/>
  <c r="J161" i="3"/>
  <c r="J49" i="3"/>
  <c r="J55" i="3" s="1"/>
  <c r="M40" i="3"/>
  <c r="B65" i="3"/>
  <c r="B122" i="3" s="1"/>
  <c r="B123" i="3" s="1"/>
  <c r="M102" i="3"/>
  <c r="M153" i="3" l="1"/>
  <c r="M161" i="3" s="1"/>
  <c r="M111" i="3"/>
  <c r="B61" i="3"/>
  <c r="B118" i="3"/>
  <c r="E65" i="3"/>
  <c r="E122" i="3" s="1"/>
  <c r="E123" i="3" s="1"/>
  <c r="M49" i="3"/>
  <c r="M55" i="3" s="1"/>
  <c r="B168" i="3" l="1"/>
  <c r="B176" i="3" s="1"/>
  <c r="B127" i="3"/>
  <c r="H65" i="3"/>
  <c r="H122" i="3" s="1"/>
  <c r="H123" i="3" s="1"/>
  <c r="E118" i="3"/>
  <c r="E61" i="3"/>
  <c r="B70" i="3"/>
  <c r="B76" i="3" s="1"/>
  <c r="E168" i="3" l="1"/>
  <c r="E176" i="3" s="1"/>
  <c r="E127" i="3"/>
  <c r="E70" i="3"/>
  <c r="E76" i="3" s="1"/>
  <c r="H61" i="3"/>
  <c r="K65" i="3"/>
  <c r="K122" i="3" s="1"/>
  <c r="K123" i="3" s="1"/>
  <c r="H118" i="3"/>
  <c r="H168" i="3" l="1"/>
  <c r="H176" i="3" s="1"/>
  <c r="H127" i="3"/>
  <c r="H70" i="3"/>
  <c r="H76" i="3" s="1"/>
  <c r="K118" i="3"/>
  <c r="K61" i="3"/>
  <c r="N65" i="3"/>
  <c r="N122" i="3" s="1"/>
  <c r="N123" i="3" s="1"/>
  <c r="K168" i="3" l="1"/>
  <c r="K176" i="3" s="1"/>
  <c r="K127" i="3"/>
  <c r="K70" i="3"/>
  <c r="K76" i="3" s="1"/>
  <c r="N61" i="3"/>
  <c r="N118" i="3"/>
  <c r="N168" i="3" l="1"/>
  <c r="N127" i="3"/>
  <c r="N176" i="3"/>
  <c r="N70" i="3"/>
  <c r="N76" i="3" s="1"/>
  <c r="L86" i="3"/>
  <c r="L134" i="3" s="1"/>
  <c r="L34" i="3"/>
  <c r="L96" i="3" l="1"/>
  <c r="L142" i="3" l="1"/>
  <c r="L143" i="3" s="1"/>
</calcChain>
</file>

<file path=xl/sharedStrings.xml><?xml version="1.0" encoding="utf-8"?>
<sst xmlns="http://schemas.openxmlformats.org/spreadsheetml/2006/main" count="319" uniqueCount="44">
  <si>
    <t>2024 год</t>
  </si>
  <si>
    <t>2025 год</t>
  </si>
  <si>
    <t>2026 год</t>
  </si>
  <si>
    <t>2027 год</t>
  </si>
  <si>
    <t>2028 год</t>
  </si>
  <si>
    <t>2029 год</t>
  </si>
  <si>
    <t>2030 год</t>
  </si>
  <si>
    <t>консервативный</t>
  </si>
  <si>
    <t>базовый</t>
  </si>
  <si>
    <t>целевой</t>
  </si>
  <si>
    <t xml:space="preserve">Приложение № 1            </t>
  </si>
  <si>
    <t>к постановлению главы Администрации муниципального района</t>
  </si>
  <si>
    <t>Мелеузовский район Республики Башкортостан</t>
  </si>
  <si>
    <t xml:space="preserve">ПРОГНОЗ </t>
  </si>
  <si>
    <t>основных характеристик консолидированного бюджета муниципального района Мелеузовский район Республики Башкортостан</t>
  </si>
  <si>
    <t>на долгосрочный период</t>
  </si>
  <si>
    <t>(тыс. рублей)</t>
  </si>
  <si>
    <t>Показатель</t>
  </si>
  <si>
    <t>Консолидированный бюджет муниципального района Мелеузовский район Республики Башкортостан</t>
  </si>
  <si>
    <t xml:space="preserve"> </t>
  </si>
  <si>
    <t>ДОХОДЫ</t>
  </si>
  <si>
    <t>из них:</t>
  </si>
  <si>
    <t>налоговые доходы</t>
  </si>
  <si>
    <t>неналоговые доходы</t>
  </si>
  <si>
    <t>межбюджетные трансферты</t>
  </si>
  <si>
    <t xml:space="preserve">    из них:</t>
  </si>
  <si>
    <t xml:space="preserve">    дотации</t>
  </si>
  <si>
    <t xml:space="preserve">    субсидии</t>
  </si>
  <si>
    <t xml:space="preserve">    субвенции</t>
  </si>
  <si>
    <t>РАСХОДЫ</t>
  </si>
  <si>
    <t>ПРОФИЦИТ (+), ДЕФИЦИТ (-)</t>
  </si>
  <si>
    <t>Муниципальный долг</t>
  </si>
  <si>
    <t>Бюджет муниципального района Мелеузовский район Республики Башкортостан</t>
  </si>
  <si>
    <t>Бюджеты поселений, входящих в состав муниципального района Мелеузовский район Республики Башкортостан</t>
  </si>
  <si>
    <t>2021 год (факт)</t>
  </si>
  <si>
    <t>2022 год (факт)</t>
  </si>
  <si>
    <t>2031 год</t>
  </si>
  <si>
    <t>2032 год</t>
  </si>
  <si>
    <t>2033 год</t>
  </si>
  <si>
    <t>2034 год</t>
  </si>
  <si>
    <t>2035 год</t>
  </si>
  <si>
    <t>2036 год</t>
  </si>
  <si>
    <t>от _______________ 2023 г. № ___</t>
  </si>
  <si>
    <t>2023 год (оценка)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</si>
</sst>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"/>
    <numFmt numFmtId="165" formatCode="_-* #,##0_р_._-;\-* #,##0_р_._-;_-* &quot;-&quot;_р_._-;_-@_-"/>
    <numFmt numFmtId="166" formatCode="_-* #,##0.000_р_._-;\-* #,##0.000_р_._-;_-* &quot;-&quot;_р_._-;_-@_-"/>
    <numFmt numFmtId="167" formatCode="0.0%"/>
    <numFmt numFmtId="168" formatCode="_-* #,##0.0000_р_._-;\-* #,##0.0000_р_._-;_-* &quot;-&quot;_р_._-;_-@_-"/>
    <numFmt numFmtId="169" formatCode="_-* #,##0.0_р_._-;\-* #,##0.0_р_._-;_-* &quot;-&quot;_р_._-;_-@_-"/>
    <numFmt numFmtId="170" formatCode="_-* #,##0.0\ _₽_-;\-* #,##0.0\ _₽_-;_-* &quot;-&quot;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1" xfId="0" applyNumberFormat="1" applyFont="1" applyFill="1" applyBorder="1" applyAlignment="1">
      <alignment horizontal="left" vertical="top" wrapText="1"/>
    </xf>
    <xf numFmtId="165" fontId="3" fillId="0" borderId="0" xfId="0" applyNumberFormat="1" applyFont="1" applyFill="1" applyAlignment="1">
      <alignment vertical="center" wrapText="1"/>
    </xf>
    <xf numFmtId="0" fontId="2" fillId="0" borderId="2" xfId="0" applyNumberFormat="1" applyFont="1" applyFill="1" applyBorder="1" applyAlignment="1">
      <alignment horizontal="left" vertical="top" wrapText="1"/>
    </xf>
    <xf numFmtId="166" fontId="3" fillId="0" borderId="0" xfId="0" applyNumberFormat="1" applyFont="1" applyFill="1" applyAlignment="1">
      <alignment vertical="center" wrapText="1"/>
    </xf>
    <xf numFmtId="0" fontId="2" fillId="0" borderId="0" xfId="0" applyFont="1" applyFill="1"/>
    <xf numFmtId="0" fontId="4" fillId="0" borderId="1" xfId="0" applyFont="1" applyFill="1" applyBorder="1" applyAlignment="1">
      <alignment wrapText="1"/>
    </xf>
    <xf numFmtId="0" fontId="4" fillId="0" borderId="0" xfId="0" applyFont="1" applyFill="1"/>
    <xf numFmtId="0" fontId="2" fillId="0" borderId="1" xfId="0" applyFont="1" applyFill="1" applyBorder="1" applyAlignment="1">
      <alignment wrapText="1"/>
    </xf>
    <xf numFmtId="0" fontId="4" fillId="0" borderId="1" xfId="0" applyNumberFormat="1" applyFont="1" applyFill="1" applyBorder="1" applyAlignment="1">
      <alignment horizontal="left" vertical="top" wrapText="1"/>
    </xf>
    <xf numFmtId="165" fontId="5" fillId="0" borderId="0" xfId="0" applyNumberFormat="1" applyFont="1" applyFill="1" applyAlignment="1">
      <alignment vertical="center" wrapText="1"/>
    </xf>
    <xf numFmtId="164" fontId="2" fillId="0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vertical="center" wrapText="1"/>
    </xf>
    <xf numFmtId="164" fontId="4" fillId="0" borderId="1" xfId="0" applyNumberFormat="1" applyFont="1" applyFill="1" applyBorder="1"/>
    <xf numFmtId="164" fontId="2" fillId="0" borderId="1" xfId="0" applyNumberFormat="1" applyFont="1" applyFill="1" applyBorder="1"/>
    <xf numFmtId="164" fontId="2" fillId="0" borderId="4" xfId="0" applyNumberFormat="1" applyFont="1" applyFill="1" applyBorder="1" applyAlignment="1">
      <alignment horizontal="right" vertical="top" wrapText="1"/>
    </xf>
    <xf numFmtId="164" fontId="2" fillId="0" borderId="7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top"/>
    </xf>
    <xf numFmtId="164" fontId="4" fillId="0" borderId="4" xfId="0" applyNumberFormat="1" applyFont="1" applyFill="1" applyBorder="1" applyAlignment="1">
      <alignment horizontal="right" vertical="top" wrapText="1"/>
    </xf>
    <xf numFmtId="164" fontId="2" fillId="0" borderId="7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vertical="top"/>
    </xf>
    <xf numFmtId="164" fontId="2" fillId="0" borderId="6" xfId="0" applyNumberFormat="1" applyFont="1" applyFill="1" applyBorder="1"/>
    <xf numFmtId="167" fontId="3" fillId="0" borderId="0" xfId="1" applyNumberFormat="1" applyFont="1" applyFill="1" applyAlignment="1">
      <alignment vertical="center" wrapText="1"/>
    </xf>
    <xf numFmtId="168" fontId="3" fillId="0" borderId="0" xfId="0" applyNumberFormat="1" applyFont="1" applyFill="1" applyAlignment="1">
      <alignment vertical="center" wrapText="1"/>
    </xf>
    <xf numFmtId="2" fontId="2" fillId="0" borderId="0" xfId="1" applyNumberFormat="1" applyFont="1" applyFill="1"/>
    <xf numFmtId="0" fontId="2" fillId="0" borderId="0" xfId="0" applyFont="1" applyFill="1" applyBorder="1"/>
    <xf numFmtId="164" fontId="2" fillId="0" borderId="2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right" vertical="center" wrapText="1"/>
    </xf>
    <xf numFmtId="169" fontId="2" fillId="0" borderId="1" xfId="0" applyNumberFormat="1" applyFont="1" applyFill="1" applyBorder="1" applyAlignment="1">
      <alignment horizontal="right" vertical="center" wrapText="1"/>
    </xf>
    <xf numFmtId="170" fontId="2" fillId="0" borderId="1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6" fillId="0" borderId="0" xfId="0" applyFont="1" applyFill="1" applyAlignment="1">
      <alignment wrapText="1"/>
    </xf>
    <xf numFmtId="0" fontId="8" fillId="0" borderId="0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/>
    <xf numFmtId="0" fontId="3" fillId="0" borderId="1" xfId="0" applyNumberFormat="1" applyFont="1" applyFill="1" applyBorder="1" applyAlignment="1">
      <alignment horizontal="left" vertical="top" wrapText="1"/>
    </xf>
    <xf numFmtId="164" fontId="3" fillId="0" borderId="8" xfId="0" applyNumberFormat="1" applyFont="1" applyFill="1" applyBorder="1" applyAlignment="1">
      <alignment horizontal="right" vertical="top" wrapText="1"/>
    </xf>
    <xf numFmtId="164" fontId="3" fillId="0" borderId="7" xfId="0" applyNumberFormat="1" applyFont="1" applyFill="1" applyBorder="1" applyAlignment="1">
      <alignment horizontal="right" vertical="top"/>
    </xf>
    <xf numFmtId="164" fontId="3" fillId="0" borderId="7" xfId="0" applyNumberFormat="1" applyFont="1" applyFill="1" applyBorder="1" applyAlignment="1">
      <alignment vertical="top"/>
    </xf>
    <xf numFmtId="164" fontId="2" fillId="0" borderId="8" xfId="0" applyNumberFormat="1" applyFont="1" applyFill="1" applyBorder="1" applyAlignment="1">
      <alignment horizontal="right" vertical="top" wrapText="1"/>
    </xf>
    <xf numFmtId="164" fontId="3" fillId="0" borderId="4" xfId="0" applyNumberFormat="1" applyFont="1" applyFill="1" applyBorder="1" applyAlignment="1">
      <alignment horizontal="right" vertical="top" wrapText="1"/>
    </xf>
    <xf numFmtId="164" fontId="4" fillId="0" borderId="2" xfId="0" applyNumberFormat="1" applyFont="1" applyFill="1" applyBorder="1"/>
    <xf numFmtId="164" fontId="2" fillId="0" borderId="2" xfId="0" applyNumberFormat="1" applyFont="1" applyFill="1" applyBorder="1"/>
    <xf numFmtId="164" fontId="2" fillId="0" borderId="7" xfId="0" applyNumberFormat="1" applyFont="1" applyFill="1" applyBorder="1" applyAlignment="1">
      <alignment horizontal="right" vertical="top"/>
    </xf>
    <xf numFmtId="164" fontId="2" fillId="0" borderId="2" xfId="0" applyNumberFormat="1" applyFont="1" applyFill="1" applyBorder="1" applyAlignment="1">
      <alignment horizontal="right" vertical="top"/>
    </xf>
    <xf numFmtId="164" fontId="3" fillId="0" borderId="1" xfId="0" applyNumberFormat="1" applyFont="1" applyFill="1" applyBorder="1" applyAlignment="1">
      <alignment horizontal="right" vertical="top"/>
    </xf>
    <xf numFmtId="164" fontId="3" fillId="0" borderId="2" xfId="0" applyNumberFormat="1" applyFont="1" applyFill="1" applyBorder="1" applyAlignment="1">
      <alignment horizontal="right" vertical="top"/>
    </xf>
    <xf numFmtId="164" fontId="4" fillId="0" borderId="2" xfId="0" applyNumberFormat="1" applyFont="1" applyFill="1" applyBorder="1" applyAlignment="1">
      <alignment horizontal="right" vertical="top" wrapText="1"/>
    </xf>
    <xf numFmtId="164" fontId="2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vertical="top"/>
    </xf>
    <xf numFmtId="164" fontId="4" fillId="0" borderId="1" xfId="0" applyNumberFormat="1" applyFont="1" applyFill="1" applyBorder="1" applyAlignment="1">
      <alignment horizontal="right" vertical="top" wrapText="1"/>
    </xf>
    <xf numFmtId="164" fontId="2" fillId="0" borderId="1" xfId="0" applyNumberFormat="1" applyFont="1" applyFill="1" applyBorder="1" applyAlignment="1">
      <alignment horizontal="right" vertical="top" wrapText="1"/>
    </xf>
    <xf numFmtId="164" fontId="2" fillId="0" borderId="0" xfId="0" applyNumberFormat="1" applyFont="1" applyFill="1" applyBorder="1" applyAlignment="1">
      <alignment horizontal="right" vertical="top" wrapText="1"/>
    </xf>
    <xf numFmtId="164" fontId="2" fillId="0" borderId="0" xfId="0" applyNumberFormat="1" applyFont="1" applyFill="1"/>
    <xf numFmtId="0" fontId="7" fillId="0" borderId="0" xfId="0" applyFont="1" applyFill="1" applyBorder="1" applyAlignment="1">
      <alignment horizontal="center" vertical="center" wrapText="1"/>
    </xf>
    <xf numFmtId="167" fontId="2" fillId="0" borderId="0" xfId="1" applyNumberFormat="1" applyFont="1" applyFill="1"/>
    <xf numFmtId="164" fontId="2" fillId="0" borderId="7" xfId="0" applyNumberFormat="1" applyFont="1" applyFill="1" applyBorder="1" applyAlignment="1">
      <alignment vertical="top"/>
    </xf>
    <xf numFmtId="164" fontId="2" fillId="0" borderId="0" xfId="0" applyNumberFormat="1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right" vertical="top" wrapText="1"/>
    </xf>
    <xf numFmtId="164" fontId="2" fillId="0" borderId="0" xfId="0" applyNumberFormat="1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5" xfId="0" applyFont="1" applyFill="1" applyBorder="1" applyAlignment="1">
      <alignment horizontal="right"/>
    </xf>
    <xf numFmtId="0" fontId="2" fillId="0" borderId="0" xfId="0" applyFont="1" applyFill="1" applyAlignment="1">
      <alignment wrapText="1"/>
    </xf>
    <xf numFmtId="0" fontId="6" fillId="0" borderId="0" xfId="0" applyFont="1" applyFill="1" applyAlignment="1">
      <alignment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EA16E-6877-42EC-A554-AA9AE0CC3A04}">
  <dimension ref="A1:Y178"/>
  <sheetViews>
    <sheetView tabSelected="1" topLeftCell="A178" zoomScale="71" zoomScaleNormal="71" workbookViewId="0">
      <selection activeCell="A150" sqref="A150:XFD154"/>
    </sheetView>
  </sheetViews>
  <sheetFormatPr defaultColWidth="9.140625" defaultRowHeight="18.75" x14ac:dyDescent="0.3"/>
  <cols>
    <col min="1" max="1" width="21.85546875" style="5" customWidth="1"/>
    <col min="2" max="2" width="17.5703125" style="5" customWidth="1"/>
    <col min="3" max="3" width="21.7109375" style="5" customWidth="1"/>
    <col min="4" max="4" width="18.140625" style="5" bestFit="1" customWidth="1"/>
    <col min="5" max="5" width="16.42578125" style="5" customWidth="1"/>
    <col min="6" max="7" width="18.140625" style="5" bestFit="1" customWidth="1"/>
    <col min="8" max="8" width="17.140625" style="5" customWidth="1"/>
    <col min="9" max="9" width="16.28515625" style="5" customWidth="1"/>
    <col min="10" max="10" width="16.140625" style="5" customWidth="1"/>
    <col min="11" max="11" width="17.5703125" style="5" customWidth="1"/>
    <col min="12" max="12" width="15" style="5" bestFit="1" customWidth="1"/>
    <col min="13" max="13" width="16.42578125" style="5" customWidth="1"/>
    <col min="14" max="14" width="15.7109375" style="5" customWidth="1"/>
    <col min="15" max="15" width="15" style="5" bestFit="1" customWidth="1"/>
    <col min="16" max="16" width="13.5703125" style="5" customWidth="1"/>
    <col min="17" max="17" width="13.28515625" style="5" bestFit="1" customWidth="1"/>
    <col min="18" max="18" width="10.42578125" style="5" bestFit="1" customWidth="1"/>
    <col min="19" max="19" width="11.140625" style="5" bestFit="1" customWidth="1"/>
    <col min="20" max="16384" width="9.140625" style="5"/>
  </cols>
  <sheetData>
    <row r="1" spans="1:16" x14ac:dyDescent="0.3">
      <c r="K1" s="37"/>
      <c r="L1" s="93" t="s">
        <v>10</v>
      </c>
      <c r="M1" s="94"/>
      <c r="N1" s="37"/>
      <c r="O1" s="37"/>
    </row>
    <row r="2" spans="1:16" x14ac:dyDescent="0.3">
      <c r="J2" s="36"/>
      <c r="K2" s="37"/>
      <c r="L2" s="93" t="s">
        <v>11</v>
      </c>
      <c r="M2" s="93"/>
      <c r="N2" s="93"/>
      <c r="O2" s="93"/>
    </row>
    <row r="3" spans="1:16" x14ac:dyDescent="0.3">
      <c r="J3" s="36"/>
      <c r="K3" s="37"/>
      <c r="L3" s="93" t="s">
        <v>12</v>
      </c>
      <c r="M3" s="94"/>
      <c r="N3" s="94"/>
      <c r="O3" s="94"/>
    </row>
    <row r="4" spans="1:16" x14ac:dyDescent="0.3">
      <c r="J4" s="36"/>
      <c r="K4" s="37"/>
      <c r="L4" s="93" t="s">
        <v>42</v>
      </c>
      <c r="M4" s="94"/>
      <c r="N4" s="94"/>
      <c r="O4" s="94"/>
    </row>
    <row r="5" spans="1:16" x14ac:dyDescent="0.3">
      <c r="J5" s="36"/>
      <c r="K5" s="37"/>
      <c r="L5" s="36"/>
      <c r="M5" s="37"/>
      <c r="N5" s="37"/>
      <c r="O5" s="37"/>
    </row>
    <row r="6" spans="1:16" x14ac:dyDescent="0.3">
      <c r="J6" s="36"/>
      <c r="K6" s="37"/>
      <c r="L6" s="36"/>
      <c r="M6" s="37"/>
      <c r="N6" s="37"/>
      <c r="O6" s="37"/>
    </row>
    <row r="7" spans="1:16" x14ac:dyDescent="0.3">
      <c r="J7" s="36"/>
      <c r="K7" s="37"/>
      <c r="L7" s="36"/>
      <c r="M7" s="37"/>
      <c r="N7" s="37"/>
      <c r="O7" s="37"/>
    </row>
    <row r="8" spans="1:16" x14ac:dyDescent="0.3">
      <c r="J8" s="36"/>
      <c r="K8" s="37"/>
      <c r="L8" s="36"/>
      <c r="M8" s="37"/>
      <c r="N8" s="37"/>
      <c r="O8" s="37"/>
    </row>
    <row r="9" spans="1:16" x14ac:dyDescent="0.3">
      <c r="A9" s="90" t="s">
        <v>13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</row>
    <row r="10" spans="1:16" x14ac:dyDescent="0.3">
      <c r="A10" s="90" t="s">
        <v>14</v>
      </c>
      <c r="B10" s="90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</row>
    <row r="11" spans="1:16" x14ac:dyDescent="0.3">
      <c r="A11" s="90" t="s">
        <v>15</v>
      </c>
      <c r="B11" s="90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</row>
    <row r="12" spans="1:16" x14ac:dyDescent="0.3">
      <c r="A12" s="34"/>
      <c r="B12" s="34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</row>
    <row r="13" spans="1:16" x14ac:dyDescent="0.3">
      <c r="A13" s="34"/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</row>
    <row r="14" spans="1:16" x14ac:dyDescent="0.3">
      <c r="A14" s="34"/>
      <c r="B14" s="34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6" x14ac:dyDescent="0.3">
      <c r="J15" s="92" t="s">
        <v>16</v>
      </c>
      <c r="K15" s="92"/>
      <c r="L15" s="92"/>
      <c r="M15" s="92"/>
      <c r="N15" s="92"/>
      <c r="O15" s="92"/>
    </row>
    <row r="16" spans="1:16" ht="18.75" customHeight="1" x14ac:dyDescent="0.3">
      <c r="A16" s="68" t="s">
        <v>17</v>
      </c>
      <c r="B16" s="68" t="s">
        <v>34</v>
      </c>
      <c r="C16" s="68" t="s">
        <v>35</v>
      </c>
      <c r="D16" s="70" t="s">
        <v>43</v>
      </c>
      <c r="E16" s="71" t="s">
        <v>0</v>
      </c>
      <c r="F16" s="72"/>
      <c r="G16" s="72"/>
      <c r="H16" s="70" t="s">
        <v>1</v>
      </c>
      <c r="I16" s="73"/>
      <c r="J16" s="73"/>
      <c r="K16" s="71" t="s">
        <v>2</v>
      </c>
      <c r="L16" s="72"/>
      <c r="M16" s="74"/>
      <c r="N16" s="71" t="s">
        <v>3</v>
      </c>
      <c r="O16" s="79"/>
      <c r="P16" s="38"/>
    </row>
    <row r="17" spans="1:16" ht="37.5" x14ac:dyDescent="0.3">
      <c r="A17" s="69"/>
      <c r="B17" s="69"/>
      <c r="C17" s="84"/>
      <c r="D17" s="67"/>
      <c r="E17" s="33" t="s">
        <v>7</v>
      </c>
      <c r="F17" s="33" t="s">
        <v>8</v>
      </c>
      <c r="G17" s="33" t="s">
        <v>9</v>
      </c>
      <c r="H17" s="33" t="s">
        <v>7</v>
      </c>
      <c r="I17" s="33" t="s">
        <v>8</v>
      </c>
      <c r="J17" s="33" t="s">
        <v>9</v>
      </c>
      <c r="K17" s="33" t="s">
        <v>7</v>
      </c>
      <c r="L17" s="33" t="s">
        <v>8</v>
      </c>
      <c r="M17" s="33" t="s">
        <v>9</v>
      </c>
      <c r="N17" s="33" t="s">
        <v>7</v>
      </c>
      <c r="O17" s="33" t="s">
        <v>8</v>
      </c>
    </row>
    <row r="18" spans="1:16" x14ac:dyDescent="0.3">
      <c r="A18" s="87" t="s">
        <v>18</v>
      </c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9"/>
      <c r="P18" s="5" t="s">
        <v>19</v>
      </c>
    </row>
    <row r="19" spans="1:16" s="7" customFormat="1" x14ac:dyDescent="0.3">
      <c r="A19" s="6" t="s">
        <v>20</v>
      </c>
      <c r="B19" s="14">
        <f>B21+B22+B23</f>
        <v>2397742.9</v>
      </c>
      <c r="C19" s="14">
        <f>C21+C22+C23</f>
        <v>2377664.1</v>
      </c>
      <c r="D19" s="14">
        <f>D21+D22+D23</f>
        <v>2731823.8</v>
      </c>
      <c r="E19" s="14">
        <v>2599944.4</v>
      </c>
      <c r="F19" s="14">
        <f t="shared" ref="F19:I19" si="0">F21+F22+F23</f>
        <v>2614300.2999999998</v>
      </c>
      <c r="G19" s="14">
        <f t="shared" si="0"/>
        <v>2666486.2999999998</v>
      </c>
      <c r="H19" s="14">
        <v>2532312.7000000002</v>
      </c>
      <c r="I19" s="14">
        <f t="shared" si="0"/>
        <v>2561891.4</v>
      </c>
      <c r="J19" s="14">
        <v>2598154.4</v>
      </c>
      <c r="K19" s="14">
        <v>2524260.1</v>
      </c>
      <c r="L19" s="14">
        <v>2570069.7999999998</v>
      </c>
      <c r="M19" s="14">
        <f>M21+M22+M23</f>
        <v>2682465.4128</v>
      </c>
      <c r="N19" s="14">
        <f>N21+N22+N23</f>
        <v>2599252.2034999998</v>
      </c>
      <c r="O19" s="14">
        <v>2641993.2000000002</v>
      </c>
    </row>
    <row r="20" spans="1:16" x14ac:dyDescent="0.3">
      <c r="A20" s="8" t="s">
        <v>21</v>
      </c>
      <c r="B20" s="15"/>
      <c r="C20" s="30"/>
      <c r="D20" s="15"/>
      <c r="E20" s="39"/>
      <c r="F20" s="15"/>
      <c r="G20" s="15"/>
      <c r="H20" s="39"/>
      <c r="I20" s="15"/>
      <c r="J20" s="15"/>
      <c r="K20" s="39"/>
      <c r="L20" s="15"/>
      <c r="M20" s="15"/>
      <c r="N20" s="15"/>
      <c r="O20" s="15"/>
    </row>
    <row r="21" spans="1:16" s="2" customFormat="1" ht="37.5" x14ac:dyDescent="0.25">
      <c r="A21" s="1" t="s">
        <v>22</v>
      </c>
      <c r="B21" s="12">
        <v>780604.2</v>
      </c>
      <c r="C21" s="29">
        <v>859225.59999999998</v>
      </c>
      <c r="D21" s="11">
        <v>992726.4</v>
      </c>
      <c r="E21" s="11">
        <v>960000</v>
      </c>
      <c r="F21" s="11">
        <v>969221</v>
      </c>
      <c r="G21" s="11">
        <v>970000</v>
      </c>
      <c r="H21" s="11">
        <v>989000</v>
      </c>
      <c r="I21" s="11">
        <v>1026993</v>
      </c>
      <c r="J21" s="11">
        <v>1030000</v>
      </c>
      <c r="K21" s="11">
        <v>1038800</v>
      </c>
      <c r="L21" s="11">
        <v>1054654</v>
      </c>
      <c r="M21" s="11">
        <v>1060000</v>
      </c>
      <c r="N21" s="11">
        <v>1065510</v>
      </c>
      <c r="O21" s="11">
        <v>1076273</v>
      </c>
    </row>
    <row r="22" spans="1:16" s="2" customFormat="1" ht="37.5" x14ac:dyDescent="0.25">
      <c r="A22" s="1" t="s">
        <v>23</v>
      </c>
      <c r="B22" s="12">
        <v>136245.70000000001</v>
      </c>
      <c r="C22" s="29">
        <v>150049.9</v>
      </c>
      <c r="D22" s="11">
        <v>120069.4</v>
      </c>
      <c r="E22" s="11">
        <v>110000</v>
      </c>
      <c r="F22" s="11">
        <v>110779</v>
      </c>
      <c r="G22" s="11">
        <v>110900</v>
      </c>
      <c r="H22" s="11">
        <v>111000</v>
      </c>
      <c r="I22" s="11">
        <v>111007</v>
      </c>
      <c r="J22" s="11">
        <v>111100</v>
      </c>
      <c r="K22" s="11">
        <v>111200</v>
      </c>
      <c r="L22" s="11">
        <v>111346</v>
      </c>
      <c r="M22" s="11">
        <v>111500</v>
      </c>
      <c r="N22" s="11">
        <v>111383</v>
      </c>
      <c r="O22" s="11">
        <v>112508</v>
      </c>
    </row>
    <row r="23" spans="1:16" s="2" customFormat="1" ht="37.5" x14ac:dyDescent="0.25">
      <c r="A23" s="1" t="s">
        <v>24</v>
      </c>
      <c r="B23" s="12">
        <v>1480893</v>
      </c>
      <c r="C23" s="12">
        <v>1368388.6</v>
      </c>
      <c r="D23" s="17">
        <v>1619028</v>
      </c>
      <c r="E23" s="17">
        <f>E19-E21-E22</f>
        <v>1529944.4</v>
      </c>
      <c r="F23" s="17">
        <v>1534300.3</v>
      </c>
      <c r="G23" s="17">
        <v>1585586.3</v>
      </c>
      <c r="H23" s="17">
        <f>H19-H21-H22</f>
        <v>1432312.7000000002</v>
      </c>
      <c r="I23" s="17">
        <v>1423891.4</v>
      </c>
      <c r="J23" s="17">
        <f>J19-J21-J22</f>
        <v>1457054.4</v>
      </c>
      <c r="K23" s="17">
        <f>K19-K21-K22</f>
        <v>1374260.1</v>
      </c>
      <c r="L23" s="17">
        <f>L19-L21-L22</f>
        <v>1404069.7999999998</v>
      </c>
      <c r="M23" s="20">
        <f>J23*1.037</f>
        <v>1510965.4127999998</v>
      </c>
      <c r="N23" s="20">
        <f>K23*1.035</f>
        <v>1422359.2035000001</v>
      </c>
      <c r="O23" s="20">
        <f>O19-O21-O22</f>
        <v>1453212.2000000002</v>
      </c>
    </row>
    <row r="24" spans="1:16" s="2" customFormat="1" x14ac:dyDescent="0.25">
      <c r="A24" s="40" t="s">
        <v>25</v>
      </c>
      <c r="B24" s="41"/>
      <c r="C24" s="41"/>
      <c r="D24" s="41"/>
      <c r="E24" s="41"/>
      <c r="F24" s="42"/>
      <c r="G24" s="42"/>
      <c r="H24" s="42"/>
      <c r="I24" s="43"/>
      <c r="J24" s="42"/>
      <c r="K24" s="42"/>
      <c r="L24" s="43"/>
      <c r="M24" s="42"/>
      <c r="N24" s="42"/>
      <c r="O24" s="43"/>
    </row>
    <row r="25" spans="1:16" s="2" customFormat="1" x14ac:dyDescent="0.25">
      <c r="A25" s="1" t="s">
        <v>26</v>
      </c>
      <c r="B25" s="16">
        <v>192885.3</v>
      </c>
      <c r="C25" s="16">
        <v>96156.800000000003</v>
      </c>
      <c r="D25" s="16">
        <v>115531.6</v>
      </c>
      <c r="E25" s="18">
        <v>65630.600000000006</v>
      </c>
      <c r="F25" s="18">
        <v>65857.5</v>
      </c>
      <c r="G25" s="18">
        <f>G23/H23*H25</f>
        <v>34164.581791811237</v>
      </c>
      <c r="H25" s="18">
        <v>30862</v>
      </c>
      <c r="I25" s="18">
        <v>31295.3</v>
      </c>
      <c r="J25" s="18">
        <v>36978.1</v>
      </c>
      <c r="K25" s="18">
        <v>24149.3</v>
      </c>
      <c r="L25" s="21">
        <v>25450.7</v>
      </c>
      <c r="M25" s="18">
        <f>J25*1.037</f>
        <v>38346.289699999994</v>
      </c>
      <c r="N25" s="18">
        <f>K25*1.035</f>
        <v>24994.525499999996</v>
      </c>
      <c r="O25" s="21">
        <f t="shared" ref="O25:O27" si="1">L25*1.035</f>
        <v>26341.4745</v>
      </c>
    </row>
    <row r="26" spans="1:16" s="2" customFormat="1" x14ac:dyDescent="0.25">
      <c r="A26" s="1" t="s">
        <v>27</v>
      </c>
      <c r="B26" s="16">
        <v>286414.8</v>
      </c>
      <c r="C26" s="16">
        <v>297837.8</v>
      </c>
      <c r="D26" s="16">
        <v>314339.7</v>
      </c>
      <c r="E26" s="16">
        <v>321950</v>
      </c>
      <c r="F26" s="18">
        <v>325605.09999999998</v>
      </c>
      <c r="G26" s="18">
        <f>D26*1.042</f>
        <v>327541.96740000002</v>
      </c>
      <c r="H26" s="18">
        <v>232896.3</v>
      </c>
      <c r="I26" s="18">
        <v>259141.1</v>
      </c>
      <c r="J26" s="18">
        <v>291587.90000000002</v>
      </c>
      <c r="K26" s="18">
        <v>264214.8</v>
      </c>
      <c r="L26" s="21">
        <v>273583.3</v>
      </c>
      <c r="M26" s="18">
        <f t="shared" ref="M26:M27" si="2">J26*1.037</f>
        <v>302376.65230000002</v>
      </c>
      <c r="N26" s="18">
        <f t="shared" ref="N26:N27" si="3">K26*1.035</f>
        <v>273462.31799999997</v>
      </c>
      <c r="O26" s="21">
        <f t="shared" si="1"/>
        <v>283158.71549999999</v>
      </c>
    </row>
    <row r="27" spans="1:16" s="2" customFormat="1" x14ac:dyDescent="0.25">
      <c r="A27" s="1" t="s">
        <v>28</v>
      </c>
      <c r="B27" s="16">
        <v>863982.3</v>
      </c>
      <c r="C27" s="16">
        <v>902927.3</v>
      </c>
      <c r="D27" s="16">
        <v>972971.6</v>
      </c>
      <c r="E27" s="16">
        <v>1060744.7</v>
      </c>
      <c r="F27" s="18">
        <v>1070218.6000000001</v>
      </c>
      <c r="G27" s="18">
        <v>1081623</v>
      </c>
      <c r="H27" s="18">
        <v>1046810</v>
      </c>
      <c r="I27" s="18">
        <v>1071608.8999999999</v>
      </c>
      <c r="J27" s="18">
        <f t="shared" ref="J27" si="4">K27/H27*G27</f>
        <v>1071224.5155115065</v>
      </c>
      <c r="K27" s="18">
        <v>1036746.2</v>
      </c>
      <c r="L27" s="21">
        <v>1043549.4</v>
      </c>
      <c r="M27" s="18">
        <f t="shared" si="2"/>
        <v>1110859.8225854321</v>
      </c>
      <c r="N27" s="18">
        <f t="shared" si="3"/>
        <v>1073032.3169999998</v>
      </c>
      <c r="O27" s="21">
        <f t="shared" si="1"/>
        <v>1080073.629</v>
      </c>
    </row>
    <row r="28" spans="1:16" s="10" customFormat="1" ht="19.5" x14ac:dyDescent="0.3">
      <c r="A28" s="9" t="s">
        <v>29</v>
      </c>
      <c r="B28" s="19">
        <v>2468948.7999999998</v>
      </c>
      <c r="C28" s="19">
        <v>2432329.9</v>
      </c>
      <c r="D28" s="14">
        <v>2667839</v>
      </c>
      <c r="E28" s="14">
        <v>2599944.4</v>
      </c>
      <c r="F28" s="14">
        <v>2658463.2999999998</v>
      </c>
      <c r="G28" s="14">
        <v>2710749.3</v>
      </c>
      <c r="H28" s="14">
        <v>2532312.7000000002</v>
      </c>
      <c r="I28" s="14">
        <v>2579205.4</v>
      </c>
      <c r="J28" s="14">
        <v>2615468.4</v>
      </c>
      <c r="K28" s="14">
        <v>2524260.1</v>
      </c>
      <c r="L28" s="14">
        <v>2587385.7999999998</v>
      </c>
      <c r="M28" s="14">
        <f t="shared" ref="M28" si="5">M19</f>
        <v>2682465.4128</v>
      </c>
      <c r="N28" s="14">
        <f>N19</f>
        <v>2599252.2034999998</v>
      </c>
      <c r="O28" s="14">
        <f t="shared" ref="O28" si="6">O19</f>
        <v>2641993.2000000002</v>
      </c>
    </row>
    <row r="29" spans="1:16" s="2" customFormat="1" x14ac:dyDescent="0.3">
      <c r="A29" s="8" t="s">
        <v>21</v>
      </c>
      <c r="B29" s="16"/>
      <c r="C29" s="16"/>
      <c r="D29" s="16"/>
      <c r="E29" s="16"/>
      <c r="F29" s="18"/>
      <c r="G29" s="18"/>
      <c r="H29" s="18"/>
      <c r="I29" s="18"/>
      <c r="J29" s="18"/>
      <c r="K29" s="18"/>
      <c r="L29" s="21"/>
      <c r="M29" s="18"/>
      <c r="N29" s="18"/>
      <c r="O29" s="21"/>
    </row>
    <row r="30" spans="1:16" s="2" customFormat="1" ht="37.5" x14ac:dyDescent="0.25">
      <c r="A30" s="1" t="s">
        <v>24</v>
      </c>
      <c r="B30" s="16">
        <v>346831.5</v>
      </c>
      <c r="C30" s="16">
        <v>201815.5</v>
      </c>
      <c r="D30" s="16">
        <v>257340</v>
      </c>
      <c r="E30" s="16">
        <v>153406.39999999999</v>
      </c>
      <c r="F30" s="18">
        <v>158120.29999999999</v>
      </c>
      <c r="G30" s="18">
        <v>161282.70000000001</v>
      </c>
      <c r="H30" s="18">
        <v>136474.5</v>
      </c>
      <c r="I30" s="18">
        <v>141490.20000000001</v>
      </c>
      <c r="J30" s="18">
        <v>145314.4</v>
      </c>
      <c r="K30" s="18">
        <v>141092.20000000001</v>
      </c>
      <c r="L30" s="21">
        <v>144246.20000000001</v>
      </c>
      <c r="M30" s="18">
        <f>J30*1.037</f>
        <v>150691.03279999999</v>
      </c>
      <c r="N30" s="18">
        <f>K30*1.035</f>
        <v>146030.427</v>
      </c>
      <c r="O30" s="21">
        <f>L30*1.035</f>
        <v>149294.81700000001</v>
      </c>
    </row>
    <row r="31" spans="1:16" s="2" customFormat="1" x14ac:dyDescent="0.25">
      <c r="A31" s="1" t="s">
        <v>25</v>
      </c>
      <c r="B31" s="16"/>
      <c r="C31" s="16"/>
      <c r="D31" s="16"/>
      <c r="E31" s="16"/>
      <c r="F31" s="18"/>
      <c r="G31" s="18"/>
      <c r="H31" s="18"/>
      <c r="I31" s="18"/>
      <c r="J31" s="18"/>
      <c r="K31" s="18"/>
      <c r="L31" s="21"/>
      <c r="M31" s="18"/>
      <c r="N31" s="18"/>
      <c r="O31" s="21"/>
    </row>
    <row r="32" spans="1:16" s="2" customFormat="1" x14ac:dyDescent="0.25">
      <c r="A32" s="1" t="s">
        <v>26</v>
      </c>
      <c r="B32" s="16">
        <v>73736.7</v>
      </c>
      <c r="C32" s="16">
        <v>87147.9</v>
      </c>
      <c r="D32" s="16">
        <v>109873</v>
      </c>
      <c r="E32" s="16">
        <v>111783</v>
      </c>
      <c r="F32" s="18">
        <v>121956</v>
      </c>
      <c r="G32" s="18">
        <v>124395.1</v>
      </c>
      <c r="H32" s="18">
        <v>114019</v>
      </c>
      <c r="I32" s="18">
        <v>115632</v>
      </c>
      <c r="J32" s="18">
        <v>118037</v>
      </c>
      <c r="K32" s="18">
        <v>116278</v>
      </c>
      <c r="L32" s="21">
        <v>118388</v>
      </c>
      <c r="M32" s="18">
        <f t="shared" ref="M32" si="7">J32*1.037</f>
        <v>122404.36899999999</v>
      </c>
      <c r="N32" s="18">
        <f t="shared" ref="N32:N33" si="8">K32*1.035</f>
        <v>120347.73</v>
      </c>
      <c r="O32" s="21">
        <f t="shared" ref="O32:O33" si="9">L32*1.035</f>
        <v>122531.57999999999</v>
      </c>
    </row>
    <row r="33" spans="1:20" s="2" customFormat="1" x14ac:dyDescent="0.25">
      <c r="A33" s="1" t="s">
        <v>28</v>
      </c>
      <c r="B33" s="16">
        <v>2265.1</v>
      </c>
      <c r="C33" s="16">
        <v>2463.6</v>
      </c>
      <c r="D33" s="16">
        <v>2837</v>
      </c>
      <c r="E33" s="16">
        <v>2837</v>
      </c>
      <c r="F33" s="18">
        <v>2968</v>
      </c>
      <c r="G33" s="18">
        <v>3027.4</v>
      </c>
      <c r="H33" s="18">
        <v>2933.5</v>
      </c>
      <c r="I33" s="18">
        <v>3075.2</v>
      </c>
      <c r="J33" s="18">
        <v>3087.9</v>
      </c>
      <c r="K33" s="18">
        <v>3075.2</v>
      </c>
      <c r="L33" s="21">
        <v>3075.2</v>
      </c>
      <c r="M33" s="18">
        <v>3176</v>
      </c>
      <c r="N33" s="18">
        <f t="shared" si="8"/>
        <v>3182.8319999999994</v>
      </c>
      <c r="O33" s="21">
        <f t="shared" si="9"/>
        <v>3182.8319999999994</v>
      </c>
    </row>
    <row r="34" spans="1:20" s="10" customFormat="1" ht="39" customHeight="1" x14ac:dyDescent="0.25">
      <c r="A34" s="9" t="s">
        <v>30</v>
      </c>
      <c r="B34" s="19">
        <f t="shared" ref="B34:C34" si="10">B19-B28</f>
        <v>-71205.899999999907</v>
      </c>
      <c r="C34" s="19">
        <f t="shared" si="10"/>
        <v>-54665.799999999814</v>
      </c>
      <c r="D34" s="19">
        <f>D19-D28</f>
        <v>63984.799999999814</v>
      </c>
      <c r="E34" s="19">
        <f t="shared" ref="E34:O34" si="11">E19-E28</f>
        <v>0</v>
      </c>
      <c r="F34" s="19">
        <f t="shared" si="11"/>
        <v>-44163</v>
      </c>
      <c r="G34" s="19">
        <f t="shared" si="11"/>
        <v>-44263</v>
      </c>
      <c r="H34" s="19">
        <f t="shared" si="11"/>
        <v>0</v>
      </c>
      <c r="I34" s="19">
        <f t="shared" si="11"/>
        <v>-17314</v>
      </c>
      <c r="J34" s="19">
        <f>J19-J28</f>
        <v>-17314</v>
      </c>
      <c r="K34" s="19">
        <f t="shared" si="11"/>
        <v>0</v>
      </c>
      <c r="L34" s="19">
        <f t="shared" si="11"/>
        <v>-17316</v>
      </c>
      <c r="M34" s="19">
        <f t="shared" si="11"/>
        <v>0</v>
      </c>
      <c r="N34" s="19">
        <f t="shared" si="11"/>
        <v>0</v>
      </c>
      <c r="O34" s="19">
        <f t="shared" si="11"/>
        <v>0</v>
      </c>
    </row>
    <row r="35" spans="1:20" s="2" customFormat="1" ht="37.5" x14ac:dyDescent="0.25">
      <c r="A35" s="1" t="s">
        <v>31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</row>
    <row r="37" spans="1:20" x14ac:dyDescent="0.3">
      <c r="A37" s="68" t="s">
        <v>17</v>
      </c>
      <c r="B37" s="33" t="s">
        <v>3</v>
      </c>
      <c r="C37" s="71" t="s">
        <v>4</v>
      </c>
      <c r="D37" s="72"/>
      <c r="E37" s="74"/>
      <c r="F37" s="71" t="s">
        <v>5</v>
      </c>
      <c r="G37" s="72"/>
      <c r="H37" s="74"/>
      <c r="I37" s="71" t="s">
        <v>6</v>
      </c>
      <c r="J37" s="72"/>
      <c r="K37" s="74"/>
      <c r="L37" s="71" t="s">
        <v>36</v>
      </c>
      <c r="M37" s="72"/>
      <c r="N37" s="74"/>
      <c r="O37" s="33" t="s">
        <v>37</v>
      </c>
    </row>
    <row r="38" spans="1:20" ht="37.5" x14ac:dyDescent="0.3">
      <c r="A38" s="84"/>
      <c r="B38" s="33" t="s">
        <v>9</v>
      </c>
      <c r="C38" s="33" t="s">
        <v>7</v>
      </c>
      <c r="D38" s="33" t="s">
        <v>8</v>
      </c>
      <c r="E38" s="33" t="s">
        <v>9</v>
      </c>
      <c r="F38" s="33" t="s">
        <v>7</v>
      </c>
      <c r="G38" s="33" t="s">
        <v>8</v>
      </c>
      <c r="H38" s="33" t="s">
        <v>9</v>
      </c>
      <c r="I38" s="33" t="s">
        <v>7</v>
      </c>
      <c r="J38" s="33" t="s">
        <v>8</v>
      </c>
      <c r="K38" s="32" t="s">
        <v>9</v>
      </c>
      <c r="L38" s="33" t="s">
        <v>7</v>
      </c>
      <c r="M38" s="33" t="s">
        <v>8</v>
      </c>
      <c r="N38" s="32" t="s">
        <v>9</v>
      </c>
      <c r="O38" s="33" t="s">
        <v>7</v>
      </c>
    </row>
    <row r="39" spans="1:20" x14ac:dyDescent="0.3">
      <c r="A39" s="80" t="s">
        <v>18</v>
      </c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79"/>
      <c r="P39" s="26"/>
    </row>
    <row r="40" spans="1:20" s="7" customFormat="1" x14ac:dyDescent="0.3">
      <c r="A40" s="6" t="s">
        <v>20</v>
      </c>
      <c r="B40" s="14">
        <f>B42+B43+B44</f>
        <v>2766029.1676607998</v>
      </c>
      <c r="C40" s="14">
        <f t="shared" ref="C40:O40" si="12">C42+C43+C44</f>
        <v>2673208.7756225001</v>
      </c>
      <c r="D40" s="14">
        <f t="shared" si="12"/>
        <v>2714720.4148000004</v>
      </c>
      <c r="E40" s="14">
        <f t="shared" si="12"/>
        <v>2844366.7735289279</v>
      </c>
      <c r="F40" s="14">
        <f t="shared" si="12"/>
        <v>2745430.4542180421</v>
      </c>
      <c r="G40" s="14">
        <f t="shared" si="12"/>
        <v>2788175.9214884001</v>
      </c>
      <c r="H40" s="14">
        <f t="shared" si="12"/>
        <v>2925180.9456024403</v>
      </c>
      <c r="I40" s="14">
        <f t="shared" si="12"/>
        <v>2819821.2952072378</v>
      </c>
      <c r="J40" s="14">
        <f t="shared" si="12"/>
        <v>2863837.7828975171</v>
      </c>
      <c r="K40" s="14">
        <f t="shared" si="12"/>
        <v>3006876.9457529234</v>
      </c>
      <c r="L40" s="14">
        <f t="shared" si="12"/>
        <v>2894876.2966538696</v>
      </c>
      <c r="M40" s="46">
        <f t="shared" si="12"/>
        <v>2940172.5679502375</v>
      </c>
      <c r="N40" s="14">
        <f t="shared" si="12"/>
        <v>3091104.3879085225</v>
      </c>
      <c r="O40" s="14">
        <f t="shared" si="12"/>
        <v>2970517.7308501392</v>
      </c>
    </row>
    <row r="41" spans="1:20" x14ac:dyDescent="0.3">
      <c r="A41" s="8" t="s">
        <v>21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47"/>
      <c r="N41" s="15"/>
      <c r="O41" s="15"/>
    </row>
    <row r="42" spans="1:20" s="2" customFormat="1" ht="18.75" customHeight="1" x14ac:dyDescent="0.25">
      <c r="A42" s="3" t="s">
        <v>22</v>
      </c>
      <c r="B42" s="11">
        <v>1087036</v>
      </c>
      <c r="C42" s="11">
        <v>1087432</v>
      </c>
      <c r="D42" s="11">
        <v>1098416</v>
      </c>
      <c r="E42" s="11">
        <v>1109400</v>
      </c>
      <c r="F42" s="11">
        <v>1109887</v>
      </c>
      <c r="G42" s="11">
        <v>1121098</v>
      </c>
      <c r="H42" s="11">
        <v>1132309</v>
      </c>
      <c r="I42" s="11">
        <v>1132894</v>
      </c>
      <c r="J42" s="11">
        <v>1144337</v>
      </c>
      <c r="K42" s="11">
        <v>1155780</v>
      </c>
      <c r="L42" s="11">
        <v>1156468</v>
      </c>
      <c r="M42" s="11">
        <v>1168149</v>
      </c>
      <c r="N42" s="11">
        <v>1179831</v>
      </c>
      <c r="O42" s="27">
        <v>1180628</v>
      </c>
      <c r="P42" s="4"/>
      <c r="Q42" s="23"/>
      <c r="R42" s="24"/>
      <c r="S42" s="23"/>
      <c r="T42" s="23"/>
    </row>
    <row r="43" spans="1:20" s="2" customFormat="1" ht="37.5" x14ac:dyDescent="0.25">
      <c r="A43" s="3" t="s">
        <v>23</v>
      </c>
      <c r="B43" s="11">
        <v>113633</v>
      </c>
      <c r="C43" s="11">
        <v>113635</v>
      </c>
      <c r="D43" s="11">
        <v>113683</v>
      </c>
      <c r="E43" s="11">
        <v>114819</v>
      </c>
      <c r="F43" s="11">
        <v>114821</v>
      </c>
      <c r="G43" s="11">
        <v>114870</v>
      </c>
      <c r="H43" s="11">
        <v>116019</v>
      </c>
      <c r="I43" s="11">
        <v>116021</v>
      </c>
      <c r="J43" s="11">
        <v>116070</v>
      </c>
      <c r="K43" s="11">
        <v>117231</v>
      </c>
      <c r="L43" s="11">
        <v>117233</v>
      </c>
      <c r="M43" s="11">
        <v>117283</v>
      </c>
      <c r="N43" s="11">
        <v>118456</v>
      </c>
      <c r="O43" s="27">
        <v>118458</v>
      </c>
      <c r="P43" s="4"/>
      <c r="Q43" s="23"/>
      <c r="R43" s="24"/>
      <c r="S43" s="23"/>
      <c r="T43" s="23"/>
    </row>
    <row r="44" spans="1:20" s="2" customFormat="1" ht="37.5" x14ac:dyDescent="0.25">
      <c r="A44" s="1" t="s">
        <v>24</v>
      </c>
      <c r="B44" s="44">
        <f>M23*1.036</f>
        <v>1565360.1676607998</v>
      </c>
      <c r="C44" s="44">
        <f>N23*1.035</f>
        <v>1472141.7756224999</v>
      </c>
      <c r="D44" s="48">
        <f>O23*1.034</f>
        <v>1502621.4148000001</v>
      </c>
      <c r="E44" s="44">
        <f t="shared" ref="E44:E48" si="13">B44*1.035</f>
        <v>1620147.7735289277</v>
      </c>
      <c r="F44" s="44">
        <f t="shared" ref="F44:F48" si="14">C44*1.033</f>
        <v>1520722.4542180423</v>
      </c>
      <c r="G44" s="48">
        <f t="shared" ref="G44:G48" si="15">D44*1.033</f>
        <v>1552207.9214884001</v>
      </c>
      <c r="H44" s="48">
        <f>E44*1.035</f>
        <v>1676852.94560244</v>
      </c>
      <c r="I44" s="48">
        <f t="shared" ref="I44:I48" si="16">F44*1.033</f>
        <v>1570906.2952072376</v>
      </c>
      <c r="J44" s="48">
        <f t="shared" ref="J44:J48" si="17">G44*1.033</f>
        <v>1603430.7828975171</v>
      </c>
      <c r="K44" s="48">
        <f t="shared" ref="K44:K48" si="18">H44*1.034</f>
        <v>1733865.9457529231</v>
      </c>
      <c r="L44" s="48">
        <f t="shared" ref="L44:L48" si="19">I44*1.032</f>
        <v>1621175.2966538693</v>
      </c>
      <c r="M44" s="49">
        <f t="shared" ref="M44:M48" si="20">J44*1.032</f>
        <v>1654740.5679502378</v>
      </c>
      <c r="N44" s="18">
        <f>K44*1.034</f>
        <v>1792817.3879085225</v>
      </c>
      <c r="O44" s="21">
        <f>L44*1.031</f>
        <v>1671431.7308501392</v>
      </c>
    </row>
    <row r="45" spans="1:20" s="2" customFormat="1" x14ac:dyDescent="0.25">
      <c r="A45" s="1" t="s">
        <v>25</v>
      </c>
      <c r="B45" s="45"/>
      <c r="C45" s="45"/>
      <c r="D45" s="50"/>
      <c r="E45" s="45"/>
      <c r="F45" s="45"/>
      <c r="G45" s="50"/>
      <c r="H45" s="50"/>
      <c r="I45" s="50"/>
      <c r="J45" s="50"/>
      <c r="K45" s="50"/>
      <c r="L45" s="50"/>
      <c r="M45" s="51"/>
      <c r="N45" s="50"/>
      <c r="O45" s="54"/>
    </row>
    <row r="46" spans="1:20" s="2" customFormat="1" x14ac:dyDescent="0.25">
      <c r="A46" s="1" t="s">
        <v>26</v>
      </c>
      <c r="B46" s="16">
        <f>M25*1.036</f>
        <v>39726.756129199995</v>
      </c>
      <c r="C46" s="16">
        <f>N25*1.035</f>
        <v>25869.333892499995</v>
      </c>
      <c r="D46" s="18">
        <f>O25*1.034</f>
        <v>27237.084633000002</v>
      </c>
      <c r="E46" s="16">
        <f t="shared" si="13"/>
        <v>41117.192593721993</v>
      </c>
      <c r="F46" s="16">
        <f t="shared" si="14"/>
        <v>26723.021910952491</v>
      </c>
      <c r="G46" s="18">
        <f t="shared" si="15"/>
        <v>28135.908425889</v>
      </c>
      <c r="H46" s="18">
        <f t="shared" ref="H46:H48" si="21">E46*1.035</f>
        <v>42556.294334502258</v>
      </c>
      <c r="I46" s="18">
        <f t="shared" si="16"/>
        <v>27604.88163401392</v>
      </c>
      <c r="J46" s="18">
        <f t="shared" si="17"/>
        <v>29064.393403943333</v>
      </c>
      <c r="K46" s="18">
        <f t="shared" si="18"/>
        <v>44003.208341875339</v>
      </c>
      <c r="L46" s="18">
        <f t="shared" si="19"/>
        <v>28488.237846302367</v>
      </c>
      <c r="M46" s="49">
        <f t="shared" si="20"/>
        <v>29994.453992869519</v>
      </c>
      <c r="N46" s="18">
        <f t="shared" ref="N46:N48" si="22">K46*1.034</f>
        <v>45499.317425499103</v>
      </c>
      <c r="O46" s="21">
        <f t="shared" ref="O46:O48" si="23">L46*1.031</f>
        <v>29371.373219537738</v>
      </c>
    </row>
    <row r="47" spans="1:20" s="2" customFormat="1" x14ac:dyDescent="0.25">
      <c r="A47" s="1" t="s">
        <v>27</v>
      </c>
      <c r="B47" s="16">
        <f>M26*1.036</f>
        <v>313262.21178280003</v>
      </c>
      <c r="C47" s="16">
        <f>N26*1.035</f>
        <v>283033.49912999995</v>
      </c>
      <c r="D47" s="18">
        <f>O26*1.034</f>
        <v>292786.11182699999</v>
      </c>
      <c r="E47" s="16">
        <f t="shared" si="13"/>
        <v>324226.38919519802</v>
      </c>
      <c r="F47" s="16">
        <f t="shared" si="14"/>
        <v>292373.6046012899</v>
      </c>
      <c r="G47" s="18">
        <f t="shared" si="15"/>
        <v>302448.05351729097</v>
      </c>
      <c r="H47" s="18">
        <f t="shared" si="21"/>
        <v>335574.31281702995</v>
      </c>
      <c r="I47" s="18">
        <f t="shared" si="16"/>
        <v>302021.93355313246</v>
      </c>
      <c r="J47" s="18">
        <f t="shared" si="17"/>
        <v>312428.83928336157</v>
      </c>
      <c r="K47" s="18">
        <f t="shared" si="18"/>
        <v>346983.83945280896</v>
      </c>
      <c r="L47" s="18">
        <f t="shared" si="19"/>
        <v>311686.63542683271</v>
      </c>
      <c r="M47" s="49">
        <f t="shared" si="20"/>
        <v>322426.56214042916</v>
      </c>
      <c r="N47" s="18">
        <f t="shared" si="22"/>
        <v>358781.28999420448</v>
      </c>
      <c r="O47" s="21">
        <f t="shared" si="23"/>
        <v>321348.92112506449</v>
      </c>
    </row>
    <row r="48" spans="1:20" s="2" customFormat="1" x14ac:dyDescent="0.25">
      <c r="A48" s="1" t="s">
        <v>28</v>
      </c>
      <c r="B48" s="16">
        <f>M27*1.036</f>
        <v>1150850.7761985078</v>
      </c>
      <c r="C48" s="16">
        <f>N27*1.035</f>
        <v>1110588.4480949997</v>
      </c>
      <c r="D48" s="18">
        <f>O27*1.034</f>
        <v>1116796.1323859999</v>
      </c>
      <c r="E48" s="16">
        <f t="shared" si="13"/>
        <v>1191130.5533654555</v>
      </c>
      <c r="F48" s="16">
        <f t="shared" si="14"/>
        <v>1147237.8668821345</v>
      </c>
      <c r="G48" s="18">
        <f t="shared" si="15"/>
        <v>1153650.4047547379</v>
      </c>
      <c r="H48" s="18">
        <f t="shared" si="21"/>
        <v>1232820.1227332463</v>
      </c>
      <c r="I48" s="18">
        <f t="shared" si="16"/>
        <v>1185096.7164892447</v>
      </c>
      <c r="J48" s="18">
        <f t="shared" si="17"/>
        <v>1191720.8681116442</v>
      </c>
      <c r="K48" s="18">
        <f t="shared" si="18"/>
        <v>1274736.0069061767</v>
      </c>
      <c r="L48" s="18">
        <f t="shared" si="19"/>
        <v>1223019.8114169005</v>
      </c>
      <c r="M48" s="49">
        <f t="shared" si="20"/>
        <v>1229855.9358912169</v>
      </c>
      <c r="N48" s="18">
        <f t="shared" si="22"/>
        <v>1318077.0311409868</v>
      </c>
      <c r="O48" s="21">
        <f t="shared" si="23"/>
        <v>1260933.4255708242</v>
      </c>
    </row>
    <row r="49" spans="1:20" s="10" customFormat="1" ht="19.5" x14ac:dyDescent="0.3">
      <c r="A49" s="9" t="s">
        <v>29</v>
      </c>
      <c r="B49" s="14">
        <f>B40</f>
        <v>2766029.1676607998</v>
      </c>
      <c r="C49" s="14">
        <f t="shared" ref="C49:M49" si="24">C40</f>
        <v>2673208.7756225001</v>
      </c>
      <c r="D49" s="14">
        <f>D40</f>
        <v>2714720.4148000004</v>
      </c>
      <c r="E49" s="14">
        <f>E40</f>
        <v>2844366.7735289279</v>
      </c>
      <c r="F49" s="14">
        <f t="shared" si="24"/>
        <v>2745430.4542180421</v>
      </c>
      <c r="G49" s="14">
        <f t="shared" si="24"/>
        <v>2788175.9214884001</v>
      </c>
      <c r="H49" s="14">
        <f t="shared" si="24"/>
        <v>2925180.9456024403</v>
      </c>
      <c r="I49" s="14">
        <f t="shared" si="24"/>
        <v>2819821.2952072378</v>
      </c>
      <c r="J49" s="14">
        <f t="shared" si="24"/>
        <v>2863837.7828975171</v>
      </c>
      <c r="K49" s="14">
        <f t="shared" si="24"/>
        <v>3006876.9457529234</v>
      </c>
      <c r="L49" s="14">
        <f t="shared" si="24"/>
        <v>2894876.2966538696</v>
      </c>
      <c r="M49" s="46">
        <f t="shared" si="24"/>
        <v>2940172.5679502375</v>
      </c>
      <c r="N49" s="14">
        <f>N40</f>
        <v>3091104.3879085225</v>
      </c>
      <c r="O49" s="14">
        <f>O40</f>
        <v>2970517.7308501392</v>
      </c>
    </row>
    <row r="50" spans="1:20" s="2" customFormat="1" x14ac:dyDescent="0.3">
      <c r="A50" s="8" t="s">
        <v>21</v>
      </c>
      <c r="B50" s="16"/>
      <c r="C50" s="16"/>
      <c r="D50" s="18"/>
      <c r="E50" s="16"/>
      <c r="F50" s="16"/>
      <c r="G50" s="18"/>
      <c r="H50" s="18"/>
      <c r="I50" s="18"/>
      <c r="J50" s="18"/>
      <c r="K50" s="18"/>
      <c r="L50" s="18"/>
      <c r="M50" s="49"/>
      <c r="N50" s="18"/>
      <c r="O50" s="21"/>
    </row>
    <row r="51" spans="1:20" s="2" customFormat="1" ht="37.5" x14ac:dyDescent="0.25">
      <c r="A51" s="1" t="s">
        <v>24</v>
      </c>
      <c r="B51" s="16">
        <f>M30*1.036</f>
        <v>156115.9099808</v>
      </c>
      <c r="C51" s="16">
        <f>N30*1.035</f>
        <v>151141.49194499999</v>
      </c>
      <c r="D51" s="18">
        <f>O30*1.034</f>
        <v>154370.84077800001</v>
      </c>
      <c r="E51" s="16">
        <f>B51*1.035</f>
        <v>161579.96683012799</v>
      </c>
      <c r="F51" s="16">
        <f>C51*1.033</f>
        <v>156129.16117918497</v>
      </c>
      <c r="G51" s="18">
        <f>D51*1.033</f>
        <v>159465.07852367399</v>
      </c>
      <c r="H51" s="18">
        <f>E51*1.035</f>
        <v>167235.26566918247</v>
      </c>
      <c r="I51" s="18">
        <f>F51*1.033</f>
        <v>161281.42349809807</v>
      </c>
      <c r="J51" s="18">
        <f>G51*1.033</f>
        <v>164727.42611495522</v>
      </c>
      <c r="K51" s="18">
        <f>H51*1.034</f>
        <v>172921.26470193468</v>
      </c>
      <c r="L51" s="18">
        <f>I51*1.032</f>
        <v>166442.4290500372</v>
      </c>
      <c r="M51" s="49">
        <f>J51*1.032</f>
        <v>169998.70375063378</v>
      </c>
      <c r="N51" s="18">
        <f>K51*1.034</f>
        <v>178800.58770180045</v>
      </c>
      <c r="O51" s="21">
        <f>L51*1.031</f>
        <v>171602.14435058835</v>
      </c>
    </row>
    <row r="52" spans="1:20" s="2" customFormat="1" x14ac:dyDescent="0.25">
      <c r="A52" s="1" t="s">
        <v>25</v>
      </c>
      <c r="B52" s="16"/>
      <c r="C52" s="16"/>
      <c r="D52" s="18"/>
      <c r="E52" s="16"/>
      <c r="F52" s="16"/>
      <c r="G52" s="18"/>
      <c r="H52" s="18"/>
      <c r="I52" s="18"/>
      <c r="J52" s="18"/>
      <c r="K52" s="18"/>
      <c r="L52" s="18"/>
      <c r="M52" s="49"/>
      <c r="N52" s="18"/>
      <c r="O52" s="21"/>
    </row>
    <row r="53" spans="1:20" s="2" customFormat="1" x14ac:dyDescent="0.25">
      <c r="A53" s="1" t="s">
        <v>26</v>
      </c>
      <c r="B53" s="16">
        <f>M32*1.036</f>
        <v>126810.926284</v>
      </c>
      <c r="C53" s="16">
        <f>N32*1.035</f>
        <v>124559.90054999999</v>
      </c>
      <c r="D53" s="18">
        <f>O32*1.034</f>
        <v>126697.65371999999</v>
      </c>
      <c r="E53" s="16">
        <f t="shared" ref="E53:E54" si="25">B53*1.035</f>
        <v>131249.30870393998</v>
      </c>
      <c r="F53" s="16">
        <f t="shared" ref="F53:F54" si="26">C53*1.033</f>
        <v>128670.37726814998</v>
      </c>
      <c r="G53" s="18">
        <f t="shared" ref="G53:G54" si="27">D53*1.033</f>
        <v>130878.67629275998</v>
      </c>
      <c r="H53" s="18">
        <f t="shared" ref="H53:H54" si="28">E53*1.035</f>
        <v>135843.03450857787</v>
      </c>
      <c r="I53" s="18">
        <f t="shared" ref="I53:I54" si="29">F53*1.033</f>
        <v>132916.49971799893</v>
      </c>
      <c r="J53" s="18">
        <f t="shared" ref="J53:J54" si="30">G53*1.033</f>
        <v>135197.67261042105</v>
      </c>
      <c r="K53" s="18">
        <f t="shared" ref="K53:K54" si="31">H53*1.034</f>
        <v>140461.69768186953</v>
      </c>
      <c r="L53" s="18">
        <f t="shared" ref="L53:L54" si="32">I53*1.032</f>
        <v>137169.82770897489</v>
      </c>
      <c r="M53" s="49">
        <f t="shared" ref="M53:M54" si="33">J53*1.032</f>
        <v>139523.99813395453</v>
      </c>
      <c r="N53" s="18">
        <f t="shared" ref="N53:N54" si="34">K53*1.034</f>
        <v>145237.39540305309</v>
      </c>
      <c r="O53" s="21">
        <f t="shared" ref="O53:O54" si="35">L53*1.031</f>
        <v>141422.0923679531</v>
      </c>
    </row>
    <row r="54" spans="1:20" s="2" customFormat="1" x14ac:dyDescent="0.25">
      <c r="A54" s="1" t="s">
        <v>28</v>
      </c>
      <c r="B54" s="16">
        <f>M33*1.036</f>
        <v>3290.3360000000002</v>
      </c>
      <c r="C54" s="16">
        <f>N33*1.035</f>
        <v>3294.231119999999</v>
      </c>
      <c r="D54" s="18">
        <f>O33*1.034</f>
        <v>3291.0482879999995</v>
      </c>
      <c r="E54" s="16">
        <f t="shared" si="25"/>
        <v>3405.4977600000002</v>
      </c>
      <c r="F54" s="16">
        <f t="shared" si="26"/>
        <v>3402.9407469599987</v>
      </c>
      <c r="G54" s="18">
        <f t="shared" si="27"/>
        <v>3399.6528815039992</v>
      </c>
      <c r="H54" s="18">
        <f t="shared" si="28"/>
        <v>3524.6901816</v>
      </c>
      <c r="I54" s="18">
        <f t="shared" si="29"/>
        <v>3515.2377916096784</v>
      </c>
      <c r="J54" s="18">
        <f t="shared" si="30"/>
        <v>3511.8414265936308</v>
      </c>
      <c r="K54" s="18">
        <f t="shared" si="31"/>
        <v>3644.5296477744</v>
      </c>
      <c r="L54" s="18">
        <f t="shared" si="32"/>
        <v>3627.7254009411881</v>
      </c>
      <c r="M54" s="49">
        <f t="shared" si="33"/>
        <v>3624.2203522446271</v>
      </c>
      <c r="N54" s="18">
        <f t="shared" si="34"/>
        <v>3768.4436557987297</v>
      </c>
      <c r="O54" s="21">
        <f t="shared" si="35"/>
        <v>3740.1848883703647</v>
      </c>
    </row>
    <row r="55" spans="1:20" s="10" customFormat="1" ht="36.75" customHeight="1" x14ac:dyDescent="0.25">
      <c r="A55" s="9" t="s">
        <v>30</v>
      </c>
      <c r="B55" s="19">
        <f>B40-B49</f>
        <v>0</v>
      </c>
      <c r="C55" s="19">
        <f t="shared" ref="C55:M55" si="36">C40-C49</f>
        <v>0</v>
      </c>
      <c r="D55" s="19">
        <f t="shared" si="36"/>
        <v>0</v>
      </c>
      <c r="E55" s="19">
        <f t="shared" si="36"/>
        <v>0</v>
      </c>
      <c r="F55" s="19">
        <f t="shared" si="36"/>
        <v>0</v>
      </c>
      <c r="G55" s="19">
        <f t="shared" si="36"/>
        <v>0</v>
      </c>
      <c r="H55" s="19">
        <f t="shared" si="36"/>
        <v>0</v>
      </c>
      <c r="I55" s="19">
        <f t="shared" si="36"/>
        <v>0</v>
      </c>
      <c r="J55" s="19">
        <f t="shared" si="36"/>
        <v>0</v>
      </c>
      <c r="K55" s="19">
        <f t="shared" si="36"/>
        <v>0</v>
      </c>
      <c r="L55" s="19">
        <f t="shared" si="36"/>
        <v>0</v>
      </c>
      <c r="M55" s="52">
        <f t="shared" si="36"/>
        <v>0</v>
      </c>
      <c r="N55" s="52">
        <f t="shared" ref="N55:O55" si="37">N40-N49</f>
        <v>0</v>
      </c>
      <c r="O55" s="55">
        <f t="shared" si="37"/>
        <v>0</v>
      </c>
    </row>
    <row r="56" spans="1:20" s="2" customFormat="1" ht="37.5" x14ac:dyDescent="0.25">
      <c r="A56" s="1" t="s">
        <v>31</v>
      </c>
      <c r="B56" s="16">
        <v>0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53">
        <v>0</v>
      </c>
      <c r="N56" s="53">
        <v>0</v>
      </c>
      <c r="O56" s="56">
        <v>0</v>
      </c>
    </row>
    <row r="58" spans="1:20" x14ac:dyDescent="0.3">
      <c r="A58" s="68" t="s">
        <v>17</v>
      </c>
      <c r="B58" s="71" t="s">
        <v>37</v>
      </c>
      <c r="C58" s="79"/>
      <c r="D58" s="76" t="s">
        <v>38</v>
      </c>
      <c r="E58" s="77"/>
      <c r="F58" s="78"/>
      <c r="G58" s="76" t="s">
        <v>39</v>
      </c>
      <c r="H58" s="77"/>
      <c r="I58" s="78"/>
      <c r="J58" s="76" t="s">
        <v>40</v>
      </c>
      <c r="K58" s="77"/>
      <c r="L58" s="78"/>
      <c r="M58" s="76" t="s">
        <v>41</v>
      </c>
      <c r="N58" s="77"/>
      <c r="O58" s="78"/>
    </row>
    <row r="59" spans="1:20" ht="37.5" x14ac:dyDescent="0.3">
      <c r="A59" s="69"/>
      <c r="B59" s="33" t="s">
        <v>8</v>
      </c>
      <c r="C59" s="33" t="s">
        <v>9</v>
      </c>
      <c r="D59" s="33" t="s">
        <v>7</v>
      </c>
      <c r="E59" s="33" t="s">
        <v>8</v>
      </c>
      <c r="F59" s="33" t="s">
        <v>9</v>
      </c>
      <c r="G59" s="33" t="s">
        <v>7</v>
      </c>
      <c r="H59" s="33" t="s">
        <v>8</v>
      </c>
      <c r="I59" s="32" t="s">
        <v>9</v>
      </c>
      <c r="J59" s="33" t="s">
        <v>7</v>
      </c>
      <c r="K59" s="33" t="s">
        <v>8</v>
      </c>
      <c r="L59" s="32" t="s">
        <v>9</v>
      </c>
      <c r="M59" s="33" t="s">
        <v>7</v>
      </c>
      <c r="N59" s="33" t="s">
        <v>8</v>
      </c>
      <c r="O59" s="33" t="s">
        <v>9</v>
      </c>
    </row>
    <row r="60" spans="1:20" x14ac:dyDescent="0.3">
      <c r="A60" s="80" t="s">
        <v>18</v>
      </c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6"/>
      <c r="P60" s="26"/>
    </row>
    <row r="61" spans="1:20" s="7" customFormat="1" x14ac:dyDescent="0.3">
      <c r="A61" s="6" t="s">
        <v>20</v>
      </c>
      <c r="B61" s="14">
        <f>B63+B64+B65</f>
        <v>3017101.5255566947</v>
      </c>
      <c r="C61" s="14">
        <f t="shared" ref="C61:O61" si="38">C63+C64+C65</f>
        <v>3174361.5443215952</v>
      </c>
      <c r="D61" s="14">
        <f>D63+D64+D65</f>
        <v>3044994.2510447931</v>
      </c>
      <c r="E61" s="14">
        <f t="shared" si="38"/>
        <v>3096243.6888489523</v>
      </c>
      <c r="F61" s="14">
        <f t="shared" si="38"/>
        <v>3261935.733284208</v>
      </c>
      <c r="G61" s="14">
        <f t="shared" si="38"/>
        <v>3121513.4453250919</v>
      </c>
      <c r="H61" s="14">
        <f t="shared" si="38"/>
        <v>3174152.5048255716</v>
      </c>
      <c r="I61" s="14">
        <f t="shared" si="38"/>
        <v>3348354.2890160182</v>
      </c>
      <c r="J61" s="14">
        <f t="shared" si="38"/>
        <v>3200139.0782395191</v>
      </c>
      <c r="K61" s="14">
        <f t="shared" si="38"/>
        <v>3254206.5764655136</v>
      </c>
      <c r="L61" s="14">
        <f t="shared" si="38"/>
        <v>3435309.0576864989</v>
      </c>
      <c r="M61" s="46">
        <f t="shared" si="38"/>
        <v>3280932.0965084652</v>
      </c>
      <c r="N61" s="14">
        <f t="shared" si="38"/>
        <v>3336468.8021830129</v>
      </c>
      <c r="O61" s="14">
        <f t="shared" si="38"/>
        <v>3522703.6623594072</v>
      </c>
    </row>
    <row r="62" spans="1:20" x14ac:dyDescent="0.3">
      <c r="A62" s="8" t="s">
        <v>21</v>
      </c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47"/>
      <c r="N62" s="15"/>
      <c r="O62" s="15"/>
    </row>
    <row r="63" spans="1:20" s="2" customFormat="1" ht="21" customHeight="1" x14ac:dyDescent="0.25">
      <c r="A63" s="3" t="s">
        <v>22</v>
      </c>
      <c r="B63" s="11">
        <v>1192554</v>
      </c>
      <c r="C63" s="11">
        <v>1204479</v>
      </c>
      <c r="D63" s="11">
        <v>1205394</v>
      </c>
      <c r="E63" s="11">
        <v>1217570</v>
      </c>
      <c r="F63" s="11">
        <v>1229745</v>
      </c>
      <c r="G63" s="11">
        <v>1230784</v>
      </c>
      <c r="H63" s="11">
        <v>1243216</v>
      </c>
      <c r="I63" s="11">
        <v>1255649</v>
      </c>
      <c r="J63" s="11">
        <v>1256820</v>
      </c>
      <c r="K63" s="11">
        <v>1269515</v>
      </c>
      <c r="L63" s="11">
        <v>1282210</v>
      </c>
      <c r="M63" s="11">
        <v>1283522</v>
      </c>
      <c r="N63" s="27">
        <v>1296487</v>
      </c>
      <c r="O63" s="11">
        <v>1309452</v>
      </c>
      <c r="P63" s="4"/>
      <c r="Q63" s="23"/>
      <c r="R63" s="24"/>
      <c r="S63" s="23"/>
      <c r="T63" s="23"/>
    </row>
    <row r="64" spans="1:20" s="2" customFormat="1" ht="37.5" x14ac:dyDescent="0.25">
      <c r="A64" s="3" t="s">
        <v>23</v>
      </c>
      <c r="B64" s="11">
        <v>118510</v>
      </c>
      <c r="C64" s="11">
        <v>119695</v>
      </c>
      <c r="D64" s="11">
        <v>119697</v>
      </c>
      <c r="E64" s="11">
        <v>119749</v>
      </c>
      <c r="F64" s="11">
        <v>120947</v>
      </c>
      <c r="G64" s="11">
        <v>120949</v>
      </c>
      <c r="H64" s="11">
        <v>121003</v>
      </c>
      <c r="I64" s="11">
        <v>122213</v>
      </c>
      <c r="J64" s="11">
        <v>122215</v>
      </c>
      <c r="K64" s="11">
        <v>122270</v>
      </c>
      <c r="L64" s="11">
        <v>123492</v>
      </c>
      <c r="M64" s="11">
        <v>123494</v>
      </c>
      <c r="N64" s="27">
        <v>123550</v>
      </c>
      <c r="O64" s="11">
        <v>124786</v>
      </c>
      <c r="P64" s="4"/>
      <c r="Q64" s="23"/>
      <c r="R64" s="24"/>
      <c r="S64" s="23"/>
      <c r="T64" s="23"/>
    </row>
    <row r="65" spans="1:15" s="2" customFormat="1" ht="37.5" x14ac:dyDescent="0.25">
      <c r="A65" s="1" t="s">
        <v>24</v>
      </c>
      <c r="B65" s="44">
        <f>M44*1.031</f>
        <v>1706037.5255566949</v>
      </c>
      <c r="C65" s="44">
        <f>N44*1.032</f>
        <v>1850187.5443215952</v>
      </c>
      <c r="D65" s="48">
        <f>O44*1.029</f>
        <v>1719903.2510447931</v>
      </c>
      <c r="E65" s="44">
        <f>B65*1.031</f>
        <v>1758924.6888489523</v>
      </c>
      <c r="F65" s="44">
        <f>C65*1.033</f>
        <v>1911243.7332842078</v>
      </c>
      <c r="G65" s="48">
        <f>D65*1.029</f>
        <v>1769780.4453250919</v>
      </c>
      <c r="H65" s="48">
        <f>E65*1.029</f>
        <v>1809933.5048255718</v>
      </c>
      <c r="I65" s="48">
        <f>F65*1.031</f>
        <v>1970492.2890160182</v>
      </c>
      <c r="J65" s="48">
        <f>G65*1.029</f>
        <v>1821104.0782395194</v>
      </c>
      <c r="K65" s="48">
        <f>H65*1.029</f>
        <v>1862421.5764655133</v>
      </c>
      <c r="L65" s="48">
        <f>I65*1.03</f>
        <v>2029607.0576864989</v>
      </c>
      <c r="M65" s="49">
        <f>J65*1.029</f>
        <v>1873916.0965084652</v>
      </c>
      <c r="N65" s="18">
        <f>K65*1.029</f>
        <v>1916431.8021830129</v>
      </c>
      <c r="O65" s="21">
        <f>L65*1.029</f>
        <v>2088465.6623594072</v>
      </c>
    </row>
    <row r="66" spans="1:15" s="2" customFormat="1" x14ac:dyDescent="0.25">
      <c r="A66" s="1" t="s">
        <v>25</v>
      </c>
      <c r="B66" s="16"/>
      <c r="C66" s="16"/>
      <c r="D66" s="18"/>
      <c r="E66" s="16"/>
      <c r="F66" s="16"/>
      <c r="G66" s="18"/>
      <c r="H66" s="18"/>
      <c r="I66" s="18"/>
      <c r="J66" s="18"/>
      <c r="K66" s="18"/>
      <c r="L66" s="18"/>
      <c r="M66" s="49"/>
      <c r="N66" s="18"/>
      <c r="O66" s="21"/>
    </row>
    <row r="67" spans="1:15" s="2" customFormat="1" x14ac:dyDescent="0.25">
      <c r="A67" s="1" t="s">
        <v>26</v>
      </c>
      <c r="B67" s="16">
        <f>M46*1.031</f>
        <v>30924.282066648473</v>
      </c>
      <c r="C67" s="16">
        <f>N46*1.032</f>
        <v>46955.295583115076</v>
      </c>
      <c r="D67" s="18">
        <f>O46*1.029</f>
        <v>30223.143042904328</v>
      </c>
      <c r="E67" s="16">
        <f t="shared" ref="E67:E69" si="39">B67*1.031</f>
        <v>31882.934810714574</v>
      </c>
      <c r="F67" s="16">
        <f t="shared" ref="F67:F69" si="40">C67*1.033</f>
        <v>48504.820337357873</v>
      </c>
      <c r="G67" s="18">
        <f t="shared" ref="G67:G69" si="41">D67*1.029</f>
        <v>31099.61419114855</v>
      </c>
      <c r="H67" s="18">
        <f t="shared" ref="H67:H69" si="42">E67*1.029</f>
        <v>32807.539920225296</v>
      </c>
      <c r="I67" s="18">
        <f t="shared" ref="I67:I69" si="43">F67*1.031</f>
        <v>50008.469767815965</v>
      </c>
      <c r="J67" s="18">
        <f t="shared" ref="J67:J69" si="44">G67*1.029</f>
        <v>32001.503002691854</v>
      </c>
      <c r="K67" s="18">
        <f t="shared" ref="K67:K69" si="45">H67*1.029</f>
        <v>33758.958577911828</v>
      </c>
      <c r="L67" s="18">
        <f t="shared" ref="L67:L69" si="46">I67*1.03</f>
        <v>51508.723860850441</v>
      </c>
      <c r="M67" s="49">
        <f t="shared" ref="M67:M69" si="47">J67*1.029</f>
        <v>32929.546589769918</v>
      </c>
      <c r="N67" s="18">
        <f t="shared" ref="N67:N69" si="48">K67*1.029</f>
        <v>34737.96837667127</v>
      </c>
      <c r="O67" s="21">
        <f t="shared" ref="O67:O69" si="49">L67*1.029</f>
        <v>53002.476852815096</v>
      </c>
    </row>
    <row r="68" spans="1:15" s="2" customFormat="1" x14ac:dyDescent="0.25">
      <c r="A68" s="1" t="s">
        <v>27</v>
      </c>
      <c r="B68" s="16">
        <f>M47*1.031</f>
        <v>332421.78556678246</v>
      </c>
      <c r="C68" s="16">
        <f>N47*1.032</f>
        <v>370262.29127401905</v>
      </c>
      <c r="D68" s="18">
        <f>O47*1.029</f>
        <v>330668.03983769135</v>
      </c>
      <c r="E68" s="16">
        <f t="shared" si="39"/>
        <v>342726.86091935268</v>
      </c>
      <c r="F68" s="16">
        <f t="shared" si="40"/>
        <v>382480.94688606163</v>
      </c>
      <c r="G68" s="18">
        <f t="shared" si="41"/>
        <v>340257.41299298435</v>
      </c>
      <c r="H68" s="18">
        <f t="shared" si="42"/>
        <v>352665.93988601386</v>
      </c>
      <c r="I68" s="18">
        <f t="shared" si="43"/>
        <v>394337.8562395295</v>
      </c>
      <c r="J68" s="18">
        <f t="shared" si="44"/>
        <v>350124.87796978088</v>
      </c>
      <c r="K68" s="18">
        <f t="shared" si="45"/>
        <v>362893.25214270822</v>
      </c>
      <c r="L68" s="18">
        <f t="shared" si="46"/>
        <v>406167.99192671542</v>
      </c>
      <c r="M68" s="49">
        <f t="shared" si="47"/>
        <v>360278.49943090451</v>
      </c>
      <c r="N68" s="18">
        <f t="shared" si="48"/>
        <v>373417.15645484673</v>
      </c>
      <c r="O68" s="21">
        <f t="shared" si="49"/>
        <v>417946.86369259015</v>
      </c>
    </row>
    <row r="69" spans="1:15" s="2" customFormat="1" x14ac:dyDescent="0.25">
      <c r="A69" s="1" t="s">
        <v>28</v>
      </c>
      <c r="B69" s="16">
        <f>M48*1.031</f>
        <v>1267981.4699038444</v>
      </c>
      <c r="C69" s="16">
        <f>N48*1.032</f>
        <v>1360255.4961374984</v>
      </c>
      <c r="D69" s="18">
        <f>O48*1.029</f>
        <v>1297500.494912378</v>
      </c>
      <c r="E69" s="16">
        <f t="shared" si="39"/>
        <v>1307288.8954708634</v>
      </c>
      <c r="F69" s="16">
        <f t="shared" si="40"/>
        <v>1405143.9275100357</v>
      </c>
      <c r="G69" s="18">
        <f t="shared" si="41"/>
        <v>1335128.0092648368</v>
      </c>
      <c r="H69" s="18">
        <f t="shared" si="42"/>
        <v>1345200.2734395184</v>
      </c>
      <c r="I69" s="18">
        <f t="shared" si="43"/>
        <v>1448703.3892628467</v>
      </c>
      <c r="J69" s="18">
        <f t="shared" si="44"/>
        <v>1373846.7215335169</v>
      </c>
      <c r="K69" s="18">
        <f t="shared" si="45"/>
        <v>1384211.0813692643</v>
      </c>
      <c r="L69" s="18">
        <f t="shared" si="46"/>
        <v>1492164.4909407322</v>
      </c>
      <c r="M69" s="49">
        <f t="shared" si="47"/>
        <v>1413688.2764579887</v>
      </c>
      <c r="N69" s="18">
        <f t="shared" si="48"/>
        <v>1424353.2027289728</v>
      </c>
      <c r="O69" s="21">
        <f t="shared" si="49"/>
        <v>1535437.2611780134</v>
      </c>
    </row>
    <row r="70" spans="1:15" s="10" customFormat="1" ht="19.5" x14ac:dyDescent="0.3">
      <c r="A70" s="9" t="s">
        <v>29</v>
      </c>
      <c r="B70" s="14">
        <f>B61</f>
        <v>3017101.5255566947</v>
      </c>
      <c r="C70" s="14">
        <f t="shared" ref="C70" si="50">C61</f>
        <v>3174361.5443215952</v>
      </c>
      <c r="D70" s="14">
        <f>D61</f>
        <v>3044994.2510447931</v>
      </c>
      <c r="E70" s="14">
        <f>E61</f>
        <v>3096243.6888489523</v>
      </c>
      <c r="F70" s="14">
        <f t="shared" ref="F70:O70" si="51">F61</f>
        <v>3261935.733284208</v>
      </c>
      <c r="G70" s="14">
        <f t="shared" si="51"/>
        <v>3121513.4453250919</v>
      </c>
      <c r="H70" s="14">
        <f t="shared" si="51"/>
        <v>3174152.5048255716</v>
      </c>
      <c r="I70" s="14">
        <f t="shared" si="51"/>
        <v>3348354.2890160182</v>
      </c>
      <c r="J70" s="14">
        <f t="shared" si="51"/>
        <v>3200139.0782395191</v>
      </c>
      <c r="K70" s="14">
        <f t="shared" si="51"/>
        <v>3254206.5764655136</v>
      </c>
      <c r="L70" s="14">
        <f t="shared" si="51"/>
        <v>3435309.0576864989</v>
      </c>
      <c r="M70" s="46">
        <f t="shared" si="51"/>
        <v>3280932.0965084652</v>
      </c>
      <c r="N70" s="14">
        <f t="shared" si="51"/>
        <v>3336468.8021830129</v>
      </c>
      <c r="O70" s="14">
        <f t="shared" si="51"/>
        <v>3522703.6623594072</v>
      </c>
    </row>
    <row r="71" spans="1:15" s="2" customFormat="1" x14ac:dyDescent="0.3">
      <c r="A71" s="8" t="s">
        <v>21</v>
      </c>
      <c r="B71" s="16"/>
      <c r="C71" s="16"/>
      <c r="D71" s="18"/>
      <c r="E71" s="16"/>
      <c r="F71" s="16"/>
      <c r="G71" s="18"/>
      <c r="H71" s="18"/>
      <c r="I71" s="18"/>
      <c r="J71" s="18"/>
      <c r="K71" s="18"/>
      <c r="L71" s="18"/>
      <c r="M71" s="49"/>
      <c r="N71" s="18"/>
      <c r="O71" s="21"/>
    </row>
    <row r="72" spans="1:15" s="2" customFormat="1" ht="37.5" x14ac:dyDescent="0.25">
      <c r="A72" s="1" t="s">
        <v>24</v>
      </c>
      <c r="B72" s="16">
        <f>M51*1.031</f>
        <v>175268.66356690341</v>
      </c>
      <c r="C72" s="16">
        <f>N51*1.032</f>
        <v>184522.20650825807</v>
      </c>
      <c r="D72" s="18">
        <f>O51*1.031</f>
        <v>176921.81082545657</v>
      </c>
      <c r="E72" s="16">
        <f>B72*1.031</f>
        <v>180701.99213747741</v>
      </c>
      <c r="F72" s="16">
        <f>C72*1.033</f>
        <v>190611.43932303056</v>
      </c>
      <c r="G72" s="18">
        <f>D72*1.029</f>
        <v>182052.54333939479</v>
      </c>
      <c r="H72" s="18">
        <f>E72*1.029</f>
        <v>185942.34990946425</v>
      </c>
      <c r="I72" s="18">
        <f>F72*1.031</f>
        <v>196520.39394204449</v>
      </c>
      <c r="J72" s="18">
        <f>G72*1.029</f>
        <v>187332.06709623721</v>
      </c>
      <c r="K72" s="18">
        <f>H72*1.029</f>
        <v>191334.67805683869</v>
      </c>
      <c r="L72" s="18">
        <f t="shared" ref="L72" si="52">I72*1.03</f>
        <v>202416.00576030582</v>
      </c>
      <c r="M72" s="49">
        <f>J72*1.029</f>
        <v>192764.69704202807</v>
      </c>
      <c r="N72" s="18">
        <f>K72*1.029</f>
        <v>196883.38372048701</v>
      </c>
      <c r="O72" s="21">
        <f>L72*1.029</f>
        <v>208286.06992735466</v>
      </c>
    </row>
    <row r="73" spans="1:15" s="2" customFormat="1" x14ac:dyDescent="0.25">
      <c r="A73" s="1" t="s">
        <v>25</v>
      </c>
      <c r="B73" s="16"/>
      <c r="C73" s="16"/>
      <c r="D73" s="18"/>
      <c r="E73" s="16"/>
      <c r="F73" s="16"/>
      <c r="G73" s="18"/>
      <c r="H73" s="18"/>
      <c r="I73" s="18"/>
      <c r="J73" s="18"/>
      <c r="K73" s="18"/>
      <c r="L73" s="18"/>
      <c r="M73" s="49"/>
      <c r="N73" s="18"/>
      <c r="O73" s="21"/>
    </row>
    <row r="74" spans="1:15" s="2" customFormat="1" x14ac:dyDescent="0.25">
      <c r="A74" s="1" t="s">
        <v>26</v>
      </c>
      <c r="B74" s="16">
        <f>L53*1.031</f>
        <v>141422.0923679531</v>
      </c>
      <c r="C74" s="16">
        <f>M53*1.032</f>
        <v>143988.76607424108</v>
      </c>
      <c r="D74" s="18">
        <f>N53*1.031</f>
        <v>149739.75466054771</v>
      </c>
      <c r="E74" s="16">
        <f t="shared" ref="E74:E75" si="53">B74*1.031</f>
        <v>145806.17723135964</v>
      </c>
      <c r="F74" s="16">
        <f t="shared" ref="F74:F75" si="54">C74*1.033</f>
        <v>148740.39535469102</v>
      </c>
      <c r="G74" s="18">
        <f>D74*1.029</f>
        <v>154082.20754570357</v>
      </c>
      <c r="H74" s="18">
        <f t="shared" ref="H74:H75" si="55">E74*1.029</f>
        <v>150034.55637106905</v>
      </c>
      <c r="I74" s="18">
        <f>F74*1.031</f>
        <v>153351.34761068644</v>
      </c>
      <c r="J74" s="18">
        <f t="shared" ref="J74:J75" si="56">G74*1.029</f>
        <v>158550.59156452896</v>
      </c>
      <c r="K74" s="18">
        <f t="shared" ref="K74:K75" si="57">H74*1.029</f>
        <v>154385.55850583003</v>
      </c>
      <c r="L74" s="18">
        <f t="shared" ref="L74:L75" si="58">I74*1.03</f>
        <v>157951.88803900703</v>
      </c>
      <c r="M74" s="49">
        <f t="shared" ref="M74:M75" si="59">J74*1.029</f>
        <v>163148.55871990029</v>
      </c>
      <c r="N74" s="18">
        <f t="shared" ref="N74:N75" si="60">K74*1.029</f>
        <v>158862.73970249909</v>
      </c>
      <c r="O74" s="21">
        <f t="shared" ref="O74:O75" si="61">L74*1.029</f>
        <v>162532.49279213822</v>
      </c>
    </row>
    <row r="75" spans="1:15" s="2" customFormat="1" x14ac:dyDescent="0.25">
      <c r="A75" s="1" t="s">
        <v>28</v>
      </c>
      <c r="B75" s="16">
        <f>L54*1.031</f>
        <v>3740.1848883703647</v>
      </c>
      <c r="C75" s="16">
        <f>M54*1.032</f>
        <v>3740.1954035164554</v>
      </c>
      <c r="D75" s="18">
        <f>N54*1.031</f>
        <v>3885.2654091284899</v>
      </c>
      <c r="E75" s="16">
        <f t="shared" si="53"/>
        <v>3856.1306199098458</v>
      </c>
      <c r="F75" s="16">
        <f t="shared" si="54"/>
        <v>3863.6218518324981</v>
      </c>
      <c r="G75" s="18">
        <f>D75*1.029</f>
        <v>3997.9381059932157</v>
      </c>
      <c r="H75" s="18">
        <f t="shared" si="55"/>
        <v>3967.9584078872308</v>
      </c>
      <c r="I75" s="18">
        <f>F75*1.031</f>
        <v>3983.3941292393051</v>
      </c>
      <c r="J75" s="18">
        <f t="shared" si="56"/>
        <v>4113.8783110670183</v>
      </c>
      <c r="K75" s="18">
        <f t="shared" si="57"/>
        <v>4083.02920171596</v>
      </c>
      <c r="L75" s="18">
        <f t="shared" si="58"/>
        <v>4102.8959531164846</v>
      </c>
      <c r="M75" s="49">
        <f t="shared" si="59"/>
        <v>4233.1807820879612</v>
      </c>
      <c r="N75" s="18">
        <f t="shared" si="60"/>
        <v>4201.4370485657228</v>
      </c>
      <c r="O75" s="21">
        <f t="shared" si="61"/>
        <v>4221.8799357568623</v>
      </c>
    </row>
    <row r="76" spans="1:15" s="10" customFormat="1" ht="36.75" customHeight="1" x14ac:dyDescent="0.25">
      <c r="A76" s="9" t="s">
        <v>30</v>
      </c>
      <c r="B76" s="19">
        <f>B61-B70</f>
        <v>0</v>
      </c>
      <c r="C76" s="19">
        <f t="shared" ref="C76:M76" si="62">C61-C70</f>
        <v>0</v>
      </c>
      <c r="D76" s="19">
        <f t="shared" si="62"/>
        <v>0</v>
      </c>
      <c r="E76" s="19">
        <f t="shared" si="62"/>
        <v>0</v>
      </c>
      <c r="F76" s="19">
        <f t="shared" si="62"/>
        <v>0</v>
      </c>
      <c r="G76" s="19">
        <f t="shared" si="62"/>
        <v>0</v>
      </c>
      <c r="H76" s="19">
        <f t="shared" si="62"/>
        <v>0</v>
      </c>
      <c r="I76" s="19">
        <f t="shared" si="62"/>
        <v>0</v>
      </c>
      <c r="J76" s="19">
        <f t="shared" si="62"/>
        <v>0</v>
      </c>
      <c r="K76" s="19">
        <f t="shared" si="62"/>
        <v>0</v>
      </c>
      <c r="L76" s="19">
        <f t="shared" si="62"/>
        <v>0</v>
      </c>
      <c r="M76" s="52">
        <f t="shared" si="62"/>
        <v>0</v>
      </c>
      <c r="N76" s="55">
        <f t="shared" ref="N76:O76" si="63">N61-N70</f>
        <v>0</v>
      </c>
      <c r="O76" s="55">
        <f t="shared" si="63"/>
        <v>0</v>
      </c>
    </row>
    <row r="77" spans="1:15" s="2" customFormat="1" ht="37.5" x14ac:dyDescent="0.25">
      <c r="A77" s="1" t="s">
        <v>31</v>
      </c>
      <c r="B77" s="16">
        <v>0</v>
      </c>
      <c r="C77" s="16">
        <v>0</v>
      </c>
      <c r="D77" s="16">
        <v>0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53">
        <v>0</v>
      </c>
      <c r="N77" s="56">
        <v>0</v>
      </c>
      <c r="O77" s="56">
        <v>0</v>
      </c>
    </row>
    <row r="78" spans="1:15" ht="15" customHeight="1" x14ac:dyDescent="0.3"/>
    <row r="79" spans="1:15" ht="15" customHeight="1" x14ac:dyDescent="0.3"/>
    <row r="80" spans="1:15" ht="15" customHeight="1" x14ac:dyDescent="0.3"/>
    <row r="81" spans="1:25" ht="16.5" customHeight="1" x14ac:dyDescent="0.3"/>
    <row r="82" spans="1:25" x14ac:dyDescent="0.3"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</row>
    <row r="83" spans="1:25" x14ac:dyDescent="0.3">
      <c r="A83" s="68" t="s">
        <v>17</v>
      </c>
      <c r="B83" s="68" t="s">
        <v>34</v>
      </c>
      <c r="C83" s="68" t="s">
        <v>35</v>
      </c>
      <c r="D83" s="70" t="s">
        <v>43</v>
      </c>
      <c r="E83" s="71" t="s">
        <v>0</v>
      </c>
      <c r="F83" s="72"/>
      <c r="G83" s="72"/>
      <c r="H83" s="70" t="s">
        <v>1</v>
      </c>
      <c r="I83" s="73"/>
      <c r="J83" s="73"/>
      <c r="K83" s="71" t="s">
        <v>2</v>
      </c>
      <c r="L83" s="72"/>
      <c r="M83" s="74"/>
      <c r="N83" s="71" t="s">
        <v>3</v>
      </c>
      <c r="O83" s="79"/>
    </row>
    <row r="84" spans="1:25" ht="37.5" x14ac:dyDescent="0.3">
      <c r="A84" s="69"/>
      <c r="B84" s="69"/>
      <c r="C84" s="84"/>
      <c r="D84" s="67"/>
      <c r="E84" s="33" t="s">
        <v>7</v>
      </c>
      <c r="F84" s="33" t="s">
        <v>8</v>
      </c>
      <c r="G84" s="33" t="s">
        <v>9</v>
      </c>
      <c r="H84" s="33" t="s">
        <v>7</v>
      </c>
      <c r="I84" s="33" t="s">
        <v>8</v>
      </c>
      <c r="J84" s="33" t="s">
        <v>9</v>
      </c>
      <c r="K84" s="33" t="s">
        <v>7</v>
      </c>
      <c r="L84" s="33" t="s">
        <v>8</v>
      </c>
      <c r="M84" s="33" t="s">
        <v>9</v>
      </c>
      <c r="N84" s="33" t="s">
        <v>7</v>
      </c>
      <c r="O84" s="33" t="s">
        <v>8</v>
      </c>
    </row>
    <row r="85" spans="1:25" x14ac:dyDescent="0.3">
      <c r="A85" s="80" t="s">
        <v>32</v>
      </c>
      <c r="B85" s="82"/>
      <c r="C85" s="82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3"/>
      <c r="P85" s="5" t="s">
        <v>19</v>
      </c>
    </row>
    <row r="86" spans="1:25" s="7" customFormat="1" x14ac:dyDescent="0.3">
      <c r="A86" s="6" t="s">
        <v>20</v>
      </c>
      <c r="B86" s="14">
        <f>B90+B89+B88</f>
        <v>2218538.7999999998</v>
      </c>
      <c r="C86" s="14">
        <f>C88+C89+C90</f>
        <v>2136827.4</v>
      </c>
      <c r="D86" s="14">
        <f>D90+D89+D88</f>
        <v>2368652.7999999998</v>
      </c>
      <c r="E86" s="14">
        <f>E90+E89+E88</f>
        <v>2425499.4</v>
      </c>
      <c r="F86" s="14">
        <f>F90+F89+F88</f>
        <v>2431755.3000002224</v>
      </c>
      <c r="G86" s="14">
        <f>G90+G89+G88</f>
        <v>2483181.2999999998</v>
      </c>
      <c r="H86" s="14">
        <f t="shared" ref="H86:O86" si="64">H90+H89+H88</f>
        <v>2348917.7000000002</v>
      </c>
      <c r="I86" s="14">
        <f>I90+I89+I88</f>
        <v>2368346.4000006663</v>
      </c>
      <c r="J86" s="14">
        <f t="shared" si="64"/>
        <v>2403709.4</v>
      </c>
      <c r="K86" s="14">
        <f>K90+K89+K88</f>
        <v>2328015.1</v>
      </c>
      <c r="L86" s="14">
        <f t="shared" si="64"/>
        <v>2371324.7999999998</v>
      </c>
      <c r="M86" s="14">
        <f>M90+M89+M88</f>
        <v>2480020.4128</v>
      </c>
      <c r="N86" s="14">
        <f>N90+N89+N88</f>
        <v>2397557.2034999998</v>
      </c>
      <c r="O86" s="14">
        <f t="shared" si="64"/>
        <v>2438205.2000000002</v>
      </c>
    </row>
    <row r="87" spans="1:25" ht="15.75" customHeight="1" x14ac:dyDescent="0.3">
      <c r="A87" s="8" t="s">
        <v>21</v>
      </c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</row>
    <row r="88" spans="1:25" s="2" customFormat="1" ht="37.5" x14ac:dyDescent="0.25">
      <c r="A88" s="1" t="s">
        <v>22</v>
      </c>
      <c r="B88" s="12">
        <v>631229.30000000005</v>
      </c>
      <c r="C88" s="12">
        <v>698470.9</v>
      </c>
      <c r="D88" s="13">
        <v>813241.7</v>
      </c>
      <c r="E88" s="13">
        <v>803000</v>
      </c>
      <c r="F88" s="13">
        <v>803921.00000022224</v>
      </c>
      <c r="G88" s="13">
        <v>804000</v>
      </c>
      <c r="H88" s="13">
        <v>823000</v>
      </c>
      <c r="I88" s="13">
        <v>850848.00000066659</v>
      </c>
      <c r="J88" s="13">
        <v>853000</v>
      </c>
      <c r="K88" s="13">
        <v>860000</v>
      </c>
      <c r="L88" s="13">
        <v>873362</v>
      </c>
      <c r="M88" s="13">
        <v>875000</v>
      </c>
      <c r="N88" s="13">
        <v>881270</v>
      </c>
      <c r="O88" s="13">
        <v>890172</v>
      </c>
      <c r="P88" s="62"/>
      <c r="Q88" s="4"/>
      <c r="R88" s="4"/>
      <c r="S88" s="4"/>
      <c r="T88" s="4"/>
      <c r="U88" s="4"/>
      <c r="V88" s="4"/>
      <c r="W88" s="4"/>
      <c r="X88" s="4"/>
      <c r="Y88" s="4"/>
    </row>
    <row r="89" spans="1:25" s="2" customFormat="1" ht="37.5" x14ac:dyDescent="0.25">
      <c r="A89" s="1" t="s">
        <v>23</v>
      </c>
      <c r="B89" s="12">
        <v>102182.2</v>
      </c>
      <c r="C89" s="12">
        <v>114470.8</v>
      </c>
      <c r="D89" s="13">
        <v>97133.1</v>
      </c>
      <c r="E89" s="13">
        <v>87000</v>
      </c>
      <c r="F89" s="13">
        <v>87979</v>
      </c>
      <c r="G89" s="13">
        <v>88040</v>
      </c>
      <c r="H89" s="13">
        <v>88050</v>
      </c>
      <c r="I89" s="13">
        <v>88052</v>
      </c>
      <c r="J89" s="13">
        <v>88100</v>
      </c>
      <c r="K89" s="13">
        <v>88200</v>
      </c>
      <c r="L89" s="13">
        <v>88338</v>
      </c>
      <c r="M89" s="13">
        <v>88500</v>
      </c>
      <c r="N89" s="13">
        <v>88373</v>
      </c>
      <c r="O89" s="13">
        <v>89266</v>
      </c>
      <c r="P89" s="62"/>
      <c r="Q89" s="4"/>
      <c r="R89" s="4"/>
      <c r="S89" s="4"/>
      <c r="T89" s="4"/>
      <c r="U89" s="4"/>
      <c r="V89" s="4"/>
      <c r="W89" s="4"/>
      <c r="X89" s="4"/>
      <c r="Y89" s="4"/>
    </row>
    <row r="90" spans="1:25" s="2" customFormat="1" ht="39.75" customHeight="1" x14ac:dyDescent="0.25">
      <c r="A90" s="1" t="s">
        <v>24</v>
      </c>
      <c r="B90" s="12">
        <v>1485127.3</v>
      </c>
      <c r="C90" s="12">
        <v>1323885.7</v>
      </c>
      <c r="D90" s="12">
        <v>1458278</v>
      </c>
      <c r="E90" s="12">
        <f>E23+5555</f>
        <v>1535499.4</v>
      </c>
      <c r="F90" s="12">
        <v>1539855.3</v>
      </c>
      <c r="G90" s="12">
        <f>G23+5555</f>
        <v>1591141.3</v>
      </c>
      <c r="H90" s="12">
        <f>H23+5555</f>
        <v>1437867.7000000002</v>
      </c>
      <c r="I90" s="12">
        <v>1429446.4</v>
      </c>
      <c r="J90" s="12">
        <f>J23+5555</f>
        <v>1462609.4</v>
      </c>
      <c r="K90" s="12">
        <f>K23+5555</f>
        <v>1379815.1</v>
      </c>
      <c r="L90" s="12">
        <v>1409624.8</v>
      </c>
      <c r="M90" s="63">
        <f>M23+5555</f>
        <v>1516520.4127999998</v>
      </c>
      <c r="N90" s="63">
        <f>N23+5555</f>
        <v>1427914.2035000001</v>
      </c>
      <c r="O90" s="63">
        <f>O23+5555</f>
        <v>1458767.2000000002</v>
      </c>
    </row>
    <row r="91" spans="1:25" s="2" customFormat="1" x14ac:dyDescent="0.25">
      <c r="A91" s="1" t="s">
        <v>25</v>
      </c>
      <c r="B91" s="44"/>
      <c r="C91" s="44"/>
      <c r="D91" s="41"/>
      <c r="E91" s="41"/>
      <c r="F91" s="42"/>
      <c r="G91" s="42"/>
      <c r="H91" s="42"/>
      <c r="I91" s="42"/>
      <c r="J91" s="42"/>
      <c r="K91" s="42"/>
      <c r="L91" s="43"/>
      <c r="M91" s="42"/>
      <c r="N91" s="42"/>
      <c r="O91" s="43"/>
    </row>
    <row r="92" spans="1:25" s="2" customFormat="1" x14ac:dyDescent="0.25">
      <c r="A92" s="1" t="s">
        <v>26</v>
      </c>
      <c r="B92" s="16">
        <v>192885.3</v>
      </c>
      <c r="C92" s="16">
        <v>96156.800000000003</v>
      </c>
      <c r="D92" s="16">
        <v>115531.6</v>
      </c>
      <c r="E92" s="18">
        <v>65630.600000000006</v>
      </c>
      <c r="F92" s="18">
        <v>65857.5</v>
      </c>
      <c r="G92" s="18">
        <f>G90/H90*H92</f>
        <v>35258.420576941811</v>
      </c>
      <c r="H92" s="18">
        <v>31862</v>
      </c>
      <c r="I92" s="18">
        <v>31295.3</v>
      </c>
      <c r="J92" s="18">
        <v>36978.1</v>
      </c>
      <c r="K92" s="18">
        <v>39149.300000000003</v>
      </c>
      <c r="L92" s="21">
        <v>25450.7</v>
      </c>
      <c r="M92" s="18">
        <f>J92*1.037</f>
        <v>38346.289699999994</v>
      </c>
      <c r="N92" s="18">
        <f>K92*1.035</f>
        <v>40519.525500000003</v>
      </c>
      <c r="O92" s="21">
        <f t="shared" ref="O92:O94" si="65">L92*1.035</f>
        <v>26341.4745</v>
      </c>
    </row>
    <row r="93" spans="1:25" s="2" customFormat="1" x14ac:dyDescent="0.25">
      <c r="A93" s="1" t="s">
        <v>27</v>
      </c>
      <c r="B93" s="16">
        <v>286414.8</v>
      </c>
      <c r="C93" s="16">
        <v>278291.40000000002</v>
      </c>
      <c r="D93" s="16">
        <v>294828.59999999998</v>
      </c>
      <c r="E93" s="16">
        <v>321950</v>
      </c>
      <c r="F93" s="18">
        <v>325605.09999999998</v>
      </c>
      <c r="G93" s="18">
        <f>D93*1.042</f>
        <v>307211.40119999996</v>
      </c>
      <c r="H93" s="18">
        <v>232896.3</v>
      </c>
      <c r="I93" s="18">
        <v>259141.1</v>
      </c>
      <c r="J93" s="18">
        <v>291587.90000000002</v>
      </c>
      <c r="K93" s="18">
        <v>264214.8</v>
      </c>
      <c r="L93" s="21">
        <v>273583.3</v>
      </c>
      <c r="M93" s="18">
        <f t="shared" ref="M93:M94" si="66">J93*1.037</f>
        <v>302376.65230000002</v>
      </c>
      <c r="N93" s="18">
        <f t="shared" ref="N93:N94" si="67">K93*1.035</f>
        <v>273462.31799999997</v>
      </c>
      <c r="O93" s="21">
        <f t="shared" si="65"/>
        <v>283158.71549999999</v>
      </c>
    </row>
    <row r="94" spans="1:25" s="2" customFormat="1" x14ac:dyDescent="0.25">
      <c r="A94" s="1" t="s">
        <v>28</v>
      </c>
      <c r="B94" s="16">
        <v>863982.3</v>
      </c>
      <c r="C94" s="16">
        <v>902927.3</v>
      </c>
      <c r="D94" s="16">
        <v>972971.6</v>
      </c>
      <c r="E94" s="16">
        <v>1060744.7</v>
      </c>
      <c r="F94" s="18">
        <v>1070218.6000000001</v>
      </c>
      <c r="G94" s="18">
        <v>1081623</v>
      </c>
      <c r="H94" s="18">
        <v>1046810</v>
      </c>
      <c r="I94" s="18">
        <v>1071608.8999999999</v>
      </c>
      <c r="J94" s="18">
        <f t="shared" ref="J94" si="68">K94/H94*G94</f>
        <v>1091889.6409879539</v>
      </c>
      <c r="K94" s="18">
        <v>1056746.2</v>
      </c>
      <c r="L94" s="21">
        <v>1043549.4</v>
      </c>
      <c r="M94" s="18">
        <f t="shared" si="66"/>
        <v>1132289.5577045081</v>
      </c>
      <c r="N94" s="18">
        <f t="shared" si="67"/>
        <v>1093732.3169999998</v>
      </c>
      <c r="O94" s="21">
        <f t="shared" si="65"/>
        <v>1080073.629</v>
      </c>
    </row>
    <row r="95" spans="1:25" s="10" customFormat="1" ht="19.5" x14ac:dyDescent="0.3">
      <c r="A95" s="9" t="s">
        <v>29</v>
      </c>
      <c r="B95" s="19">
        <v>2270998.4</v>
      </c>
      <c r="C95" s="19">
        <v>2183218</v>
      </c>
      <c r="D95" s="14">
        <v>2311203</v>
      </c>
      <c r="E95" s="14">
        <f>E86</f>
        <v>2425499.4</v>
      </c>
      <c r="F95" s="14">
        <v>2475918.2999999998</v>
      </c>
      <c r="G95" s="14">
        <v>2527344.2999999998</v>
      </c>
      <c r="H95" s="14">
        <f t="shared" ref="H95" si="69">H86</f>
        <v>2348917.7000000002</v>
      </c>
      <c r="I95" s="14">
        <v>2385660.4</v>
      </c>
      <c r="J95" s="14">
        <v>2421023.4</v>
      </c>
      <c r="K95" s="14">
        <f t="shared" ref="K95" si="70">K86</f>
        <v>2328015.1</v>
      </c>
      <c r="L95" s="14">
        <v>2388640.7999999998</v>
      </c>
      <c r="M95" s="14">
        <v>2497336.4</v>
      </c>
      <c r="N95" s="14">
        <f t="shared" ref="N95:O95" si="71">N86</f>
        <v>2397557.2034999998</v>
      </c>
      <c r="O95" s="14">
        <f t="shared" si="71"/>
        <v>2438205.2000000002</v>
      </c>
    </row>
    <row r="96" spans="1:25" s="10" customFormat="1" ht="39.75" customHeight="1" x14ac:dyDescent="0.25">
      <c r="A96" s="9" t="s">
        <v>30</v>
      </c>
      <c r="B96" s="19">
        <f>B86-B95</f>
        <v>-52459.600000000093</v>
      </c>
      <c r="C96" s="19">
        <f>C86-C95</f>
        <v>-46390.600000000093</v>
      </c>
      <c r="D96" s="19">
        <f t="shared" ref="D96" si="72">D86-D95</f>
        <v>57449.799999999814</v>
      </c>
      <c r="E96" s="19">
        <f>E86-E95</f>
        <v>0</v>
      </c>
      <c r="F96" s="19">
        <f t="shared" ref="F96:O96" si="73">F86-F95</f>
        <v>-44162.999999777414</v>
      </c>
      <c r="G96" s="19">
        <f t="shared" si="73"/>
        <v>-44163</v>
      </c>
      <c r="H96" s="19">
        <f t="shared" si="73"/>
        <v>0</v>
      </c>
      <c r="I96" s="19">
        <f>I86-I95</f>
        <v>-17313.999999333639</v>
      </c>
      <c r="J96" s="19">
        <f>J86-J95</f>
        <v>-17314</v>
      </c>
      <c r="K96" s="19">
        <f t="shared" si="73"/>
        <v>0</v>
      </c>
      <c r="L96" s="19">
        <f t="shared" si="73"/>
        <v>-17316</v>
      </c>
      <c r="M96" s="19">
        <f t="shared" si="73"/>
        <v>-17315.987199999858</v>
      </c>
      <c r="N96" s="19">
        <f t="shared" si="73"/>
        <v>0</v>
      </c>
      <c r="O96" s="19">
        <f t="shared" si="73"/>
        <v>0</v>
      </c>
    </row>
    <row r="97" spans="1:16" s="2" customFormat="1" ht="37.5" x14ac:dyDescent="0.25">
      <c r="A97" s="1" t="s">
        <v>31</v>
      </c>
      <c r="B97" s="16">
        <v>0</v>
      </c>
      <c r="C97" s="16">
        <v>0</v>
      </c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</row>
    <row r="98" spans="1:16" x14ac:dyDescent="0.3"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</row>
    <row r="99" spans="1:16" x14ac:dyDescent="0.3">
      <c r="A99" s="68" t="s">
        <v>17</v>
      </c>
      <c r="B99" s="33" t="s">
        <v>3</v>
      </c>
      <c r="C99" s="71" t="s">
        <v>4</v>
      </c>
      <c r="D99" s="72"/>
      <c r="E99" s="74"/>
      <c r="F99" s="71" t="s">
        <v>5</v>
      </c>
      <c r="G99" s="72"/>
      <c r="H99" s="74"/>
      <c r="I99" s="71" t="s">
        <v>6</v>
      </c>
      <c r="J99" s="72"/>
      <c r="K99" s="74"/>
      <c r="L99" s="71" t="s">
        <v>36</v>
      </c>
      <c r="M99" s="72"/>
      <c r="N99" s="74"/>
      <c r="O99" s="33" t="s">
        <v>37</v>
      </c>
    </row>
    <row r="100" spans="1:16" ht="37.5" x14ac:dyDescent="0.3">
      <c r="A100" s="84"/>
      <c r="B100" s="33" t="s">
        <v>9</v>
      </c>
      <c r="C100" s="33" t="s">
        <v>7</v>
      </c>
      <c r="D100" s="33" t="s">
        <v>8</v>
      </c>
      <c r="E100" s="33" t="s">
        <v>9</v>
      </c>
      <c r="F100" s="33" t="s">
        <v>7</v>
      </c>
      <c r="G100" s="33" t="s">
        <v>8</v>
      </c>
      <c r="H100" s="33" t="s">
        <v>9</v>
      </c>
      <c r="I100" s="33" t="s">
        <v>7</v>
      </c>
      <c r="J100" s="33" t="s">
        <v>8</v>
      </c>
      <c r="K100" s="32" t="s">
        <v>9</v>
      </c>
      <c r="L100" s="33" t="s">
        <v>7</v>
      </c>
      <c r="M100" s="33" t="s">
        <v>8</v>
      </c>
      <c r="N100" s="32" t="s">
        <v>9</v>
      </c>
      <c r="O100" s="33" t="s">
        <v>7</v>
      </c>
    </row>
    <row r="101" spans="1:16" x14ac:dyDescent="0.3">
      <c r="A101" s="80" t="s">
        <v>32</v>
      </c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</row>
    <row r="102" spans="1:16" s="7" customFormat="1" x14ac:dyDescent="0.3">
      <c r="A102" s="6" t="s">
        <v>20</v>
      </c>
      <c r="B102" s="14">
        <f t="shared" ref="B102:O102" si="74">B104+B105+B106</f>
        <v>2560147.1676607998</v>
      </c>
      <c r="C102" s="14">
        <f t="shared" si="74"/>
        <v>2466932.7756225001</v>
      </c>
      <c r="D102" s="14">
        <f t="shared" si="74"/>
        <v>2505696.4148000004</v>
      </c>
      <c r="E102" s="14">
        <f t="shared" si="74"/>
        <v>2633197.7735289279</v>
      </c>
      <c r="F102" s="14">
        <f t="shared" si="74"/>
        <v>2533776.4542180421</v>
      </c>
      <c r="G102" s="14">
        <f t="shared" si="74"/>
        <v>2573716.9214884001</v>
      </c>
      <c r="H102" s="14">
        <f t="shared" si="74"/>
        <v>2708520.9456024403</v>
      </c>
      <c r="I102" s="14">
        <f t="shared" si="74"/>
        <v>2602578.2952072378</v>
      </c>
      <c r="J102" s="14">
        <f t="shared" si="74"/>
        <v>2643731.7828975171</v>
      </c>
      <c r="K102" s="14">
        <f t="shared" si="74"/>
        <v>2784514.9457529234</v>
      </c>
      <c r="L102" s="14">
        <f t="shared" si="74"/>
        <v>2671828.2966538696</v>
      </c>
      <c r="M102" s="14">
        <f t="shared" si="74"/>
        <v>2714200.5679502375</v>
      </c>
      <c r="N102" s="14">
        <f t="shared" si="74"/>
        <v>2862816.3879085225</v>
      </c>
      <c r="O102" s="14">
        <f t="shared" si="74"/>
        <v>2741434.7308501392</v>
      </c>
    </row>
    <row r="103" spans="1:16" x14ac:dyDescent="0.3">
      <c r="A103" s="8" t="s">
        <v>21</v>
      </c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</row>
    <row r="104" spans="1:16" s="2" customFormat="1" ht="37.5" x14ac:dyDescent="0.25">
      <c r="A104" s="1" t="s">
        <v>22</v>
      </c>
      <c r="B104" s="11">
        <v>899073</v>
      </c>
      <c r="C104" s="11">
        <v>899075</v>
      </c>
      <c r="D104" s="11">
        <v>907316</v>
      </c>
      <c r="E104" s="11">
        <v>916389</v>
      </c>
      <c r="F104" s="11">
        <v>916391</v>
      </c>
      <c r="G104" s="11">
        <v>924801</v>
      </c>
      <c r="H104" s="11">
        <v>934049</v>
      </c>
      <c r="I104" s="11">
        <v>934051</v>
      </c>
      <c r="J104" s="11">
        <v>942635</v>
      </c>
      <c r="K104" s="11">
        <v>952061</v>
      </c>
      <c r="L104" s="11">
        <v>952063</v>
      </c>
      <c r="M104" s="11">
        <v>960824</v>
      </c>
      <c r="N104" s="11">
        <v>970432</v>
      </c>
      <c r="O104" s="11">
        <v>970434</v>
      </c>
      <c r="P104" s="65"/>
    </row>
    <row r="105" spans="1:16" s="2" customFormat="1" ht="37.5" x14ac:dyDescent="0.25">
      <c r="A105" s="1" t="s">
        <v>23</v>
      </c>
      <c r="B105" s="11">
        <v>90159</v>
      </c>
      <c r="C105" s="11">
        <v>90161</v>
      </c>
      <c r="D105" s="11">
        <v>90204</v>
      </c>
      <c r="E105" s="11">
        <v>91106</v>
      </c>
      <c r="F105" s="11">
        <v>91108</v>
      </c>
      <c r="G105" s="11">
        <v>91153</v>
      </c>
      <c r="H105" s="11">
        <v>92064</v>
      </c>
      <c r="I105" s="11">
        <v>92066</v>
      </c>
      <c r="J105" s="11">
        <v>92111</v>
      </c>
      <c r="K105" s="11">
        <v>93033</v>
      </c>
      <c r="L105" s="11">
        <v>93035</v>
      </c>
      <c r="M105" s="11">
        <v>93081</v>
      </c>
      <c r="N105" s="11">
        <v>94012</v>
      </c>
      <c r="O105" s="11">
        <v>94014</v>
      </c>
      <c r="P105" s="65"/>
    </row>
    <row r="106" spans="1:16" s="2" customFormat="1" ht="37.5" x14ac:dyDescent="0.25">
      <c r="A106" s="1" t="s">
        <v>24</v>
      </c>
      <c r="B106" s="56">
        <f>B44+5555</f>
        <v>1570915.1676607998</v>
      </c>
      <c r="C106" s="56">
        <f>C44+5555</f>
        <v>1477696.7756224999</v>
      </c>
      <c r="D106" s="18">
        <f>D44+5555</f>
        <v>1508176.4148000001</v>
      </c>
      <c r="E106" s="56">
        <f>E44+5555</f>
        <v>1625702.7735289277</v>
      </c>
      <c r="F106" s="56">
        <f>F44+5555</f>
        <v>1526277.4542180423</v>
      </c>
      <c r="G106" s="18">
        <f>G44+5555</f>
        <v>1557762.9214884001</v>
      </c>
      <c r="H106" s="18">
        <f>H44+5555</f>
        <v>1682407.94560244</v>
      </c>
      <c r="I106" s="18">
        <f>I44+5555</f>
        <v>1576461.2952072376</v>
      </c>
      <c r="J106" s="18">
        <f>J44+5555</f>
        <v>1608985.7828975171</v>
      </c>
      <c r="K106" s="18">
        <f>K44+5555</f>
        <v>1739420.9457529231</v>
      </c>
      <c r="L106" s="18">
        <f>L44+5555</f>
        <v>1626730.2966538693</v>
      </c>
      <c r="M106" s="18">
        <f>M44+5555</f>
        <v>1660295.5679502378</v>
      </c>
      <c r="N106" s="18">
        <f>N44+5555</f>
        <v>1798372.3879085225</v>
      </c>
      <c r="O106" s="21">
        <f>O44+5555</f>
        <v>1676986.7308501392</v>
      </c>
    </row>
    <row r="107" spans="1:16" s="2" customFormat="1" x14ac:dyDescent="0.25">
      <c r="A107" s="40" t="s">
        <v>25</v>
      </c>
      <c r="B107" s="64"/>
      <c r="C107" s="64"/>
      <c r="D107" s="50"/>
      <c r="E107" s="64"/>
      <c r="F107" s="64"/>
      <c r="G107" s="50"/>
      <c r="H107" s="50"/>
      <c r="I107" s="50"/>
      <c r="J107" s="50"/>
      <c r="K107" s="50"/>
      <c r="L107" s="50"/>
      <c r="M107" s="50"/>
      <c r="N107" s="50"/>
      <c r="O107" s="54"/>
    </row>
    <row r="108" spans="1:16" s="2" customFormat="1" x14ac:dyDescent="0.25">
      <c r="A108" s="1" t="s">
        <v>26</v>
      </c>
      <c r="B108" s="16">
        <f>B46</f>
        <v>39726.756129199995</v>
      </c>
      <c r="C108" s="16">
        <f>C46</f>
        <v>25869.333892499995</v>
      </c>
      <c r="D108" s="18">
        <f>D46</f>
        <v>27237.084633000002</v>
      </c>
      <c r="E108" s="16">
        <f>E46</f>
        <v>41117.192593721993</v>
      </c>
      <c r="F108" s="16">
        <f>F46</f>
        <v>26723.021910952491</v>
      </c>
      <c r="G108" s="18">
        <f>G46</f>
        <v>28135.908425889</v>
      </c>
      <c r="H108" s="18">
        <f>H46</f>
        <v>42556.294334502258</v>
      </c>
      <c r="I108" s="18">
        <f>I46</f>
        <v>27604.88163401392</v>
      </c>
      <c r="J108" s="18">
        <f>J46</f>
        <v>29064.393403943333</v>
      </c>
      <c r="K108" s="18">
        <f>K46</f>
        <v>44003.208341875339</v>
      </c>
      <c r="L108" s="18">
        <f>L46</f>
        <v>28488.237846302367</v>
      </c>
      <c r="M108" s="18">
        <f>M46</f>
        <v>29994.453992869519</v>
      </c>
      <c r="N108" s="18">
        <f>N46</f>
        <v>45499.317425499103</v>
      </c>
      <c r="O108" s="21">
        <f>O46</f>
        <v>29371.373219537738</v>
      </c>
    </row>
    <row r="109" spans="1:16" s="2" customFormat="1" x14ac:dyDescent="0.25">
      <c r="A109" s="1" t="s">
        <v>27</v>
      </c>
      <c r="B109" s="16">
        <f>B47</f>
        <v>313262.21178280003</v>
      </c>
      <c r="C109" s="16">
        <f>C47</f>
        <v>283033.49912999995</v>
      </c>
      <c r="D109" s="18">
        <f>D47</f>
        <v>292786.11182699999</v>
      </c>
      <c r="E109" s="16">
        <f>E47</f>
        <v>324226.38919519802</v>
      </c>
      <c r="F109" s="16">
        <f>F47</f>
        <v>292373.6046012899</v>
      </c>
      <c r="G109" s="18">
        <f>G47</f>
        <v>302448.05351729097</v>
      </c>
      <c r="H109" s="18">
        <f>H47</f>
        <v>335574.31281702995</v>
      </c>
      <c r="I109" s="18">
        <f>I47</f>
        <v>302021.93355313246</v>
      </c>
      <c r="J109" s="18">
        <f>J47</f>
        <v>312428.83928336157</v>
      </c>
      <c r="K109" s="18">
        <f>K47</f>
        <v>346983.83945280896</v>
      </c>
      <c r="L109" s="18">
        <f>L47</f>
        <v>311686.63542683271</v>
      </c>
      <c r="M109" s="18">
        <f>M47</f>
        <v>322426.56214042916</v>
      </c>
      <c r="N109" s="18">
        <f>N47</f>
        <v>358781.28999420448</v>
      </c>
      <c r="O109" s="21">
        <f>O47</f>
        <v>321348.92112506449</v>
      </c>
    </row>
    <row r="110" spans="1:16" s="2" customFormat="1" x14ac:dyDescent="0.25">
      <c r="A110" s="1" t="s">
        <v>28</v>
      </c>
      <c r="B110" s="16">
        <f>B48</f>
        <v>1150850.7761985078</v>
      </c>
      <c r="C110" s="16">
        <f>C48</f>
        <v>1110588.4480949997</v>
      </c>
      <c r="D110" s="18">
        <f>D48</f>
        <v>1116796.1323859999</v>
      </c>
      <c r="E110" s="16">
        <f>E48</f>
        <v>1191130.5533654555</v>
      </c>
      <c r="F110" s="16">
        <f>F48</f>
        <v>1147237.8668821345</v>
      </c>
      <c r="G110" s="18">
        <f>G48</f>
        <v>1153650.4047547379</v>
      </c>
      <c r="H110" s="18">
        <f>H48</f>
        <v>1232820.1227332463</v>
      </c>
      <c r="I110" s="18">
        <f>I48</f>
        <v>1185096.7164892447</v>
      </c>
      <c r="J110" s="18">
        <f>J48</f>
        <v>1191720.8681116442</v>
      </c>
      <c r="K110" s="18">
        <f>K48</f>
        <v>1274736.0069061767</v>
      </c>
      <c r="L110" s="18">
        <f>L48</f>
        <v>1223019.8114169005</v>
      </c>
      <c r="M110" s="18">
        <f>M48</f>
        <v>1229855.9358912169</v>
      </c>
      <c r="N110" s="18">
        <f>N48</f>
        <v>1318077.0311409868</v>
      </c>
      <c r="O110" s="21">
        <f>O48</f>
        <v>1260933.4255708242</v>
      </c>
    </row>
    <row r="111" spans="1:16" s="10" customFormat="1" ht="19.5" x14ac:dyDescent="0.3">
      <c r="A111" s="9" t="s">
        <v>29</v>
      </c>
      <c r="B111" s="14">
        <f>B102</f>
        <v>2560147.1676607998</v>
      </c>
      <c r="C111" s="14">
        <f t="shared" ref="C111:O111" si="75">C102</f>
        <v>2466932.7756225001</v>
      </c>
      <c r="D111" s="14">
        <f t="shared" si="75"/>
        <v>2505696.4148000004</v>
      </c>
      <c r="E111" s="14">
        <f t="shared" si="75"/>
        <v>2633197.7735289279</v>
      </c>
      <c r="F111" s="14">
        <f t="shared" si="75"/>
        <v>2533776.4542180421</v>
      </c>
      <c r="G111" s="14">
        <f t="shared" si="75"/>
        <v>2573716.9214884001</v>
      </c>
      <c r="H111" s="14">
        <f t="shared" si="75"/>
        <v>2708520.9456024403</v>
      </c>
      <c r="I111" s="14">
        <f t="shared" si="75"/>
        <v>2602578.2952072378</v>
      </c>
      <c r="J111" s="14">
        <f t="shared" si="75"/>
        <v>2643731.7828975171</v>
      </c>
      <c r="K111" s="14">
        <f t="shared" si="75"/>
        <v>2784514.9457529234</v>
      </c>
      <c r="L111" s="14">
        <f t="shared" si="75"/>
        <v>2671828.2966538696</v>
      </c>
      <c r="M111" s="14">
        <f t="shared" si="75"/>
        <v>2714200.5679502375</v>
      </c>
      <c r="N111" s="14">
        <f t="shared" si="75"/>
        <v>2862816.3879085225</v>
      </c>
      <c r="O111" s="14">
        <f t="shared" si="75"/>
        <v>2741434.7308501392</v>
      </c>
    </row>
    <row r="112" spans="1:16" s="10" customFormat="1" ht="37.5" customHeight="1" x14ac:dyDescent="0.25">
      <c r="A112" s="9" t="s">
        <v>30</v>
      </c>
      <c r="B112" s="55">
        <v>0</v>
      </c>
      <c r="C112" s="55">
        <v>0</v>
      </c>
      <c r="D112" s="55">
        <v>0</v>
      </c>
      <c r="E112" s="55">
        <v>0</v>
      </c>
      <c r="F112" s="55">
        <v>0</v>
      </c>
      <c r="G112" s="55">
        <v>0</v>
      </c>
      <c r="H112" s="55">
        <v>0</v>
      </c>
      <c r="I112" s="55">
        <v>0</v>
      </c>
      <c r="J112" s="55">
        <v>0</v>
      </c>
      <c r="K112" s="55">
        <v>0</v>
      </c>
      <c r="L112" s="55">
        <v>0</v>
      </c>
      <c r="M112" s="55">
        <v>0</v>
      </c>
      <c r="N112" s="55">
        <v>0</v>
      </c>
      <c r="O112" s="55">
        <v>0</v>
      </c>
    </row>
    <row r="113" spans="1:15" s="2" customFormat="1" ht="37.5" x14ac:dyDescent="0.25">
      <c r="A113" s="1" t="s">
        <v>31</v>
      </c>
      <c r="B113" s="56">
        <v>0</v>
      </c>
      <c r="C113" s="56">
        <v>0</v>
      </c>
      <c r="D113" s="56">
        <v>0</v>
      </c>
      <c r="E113" s="56">
        <v>0</v>
      </c>
      <c r="F113" s="56">
        <v>0</v>
      </c>
      <c r="G113" s="56">
        <v>0</v>
      </c>
      <c r="H113" s="56">
        <v>0</v>
      </c>
      <c r="I113" s="56">
        <v>0</v>
      </c>
      <c r="J113" s="56">
        <v>0</v>
      </c>
      <c r="K113" s="56">
        <v>0</v>
      </c>
      <c r="L113" s="56">
        <v>0</v>
      </c>
      <c r="M113" s="56">
        <v>0</v>
      </c>
      <c r="N113" s="56">
        <v>0</v>
      </c>
      <c r="O113" s="56">
        <v>0</v>
      </c>
    </row>
    <row r="114" spans="1:15" x14ac:dyDescent="0.3"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60"/>
      <c r="M114" s="60"/>
      <c r="N114" s="60"/>
      <c r="O114" s="60"/>
    </row>
    <row r="115" spans="1:15" x14ac:dyDescent="0.3">
      <c r="A115" s="68" t="s">
        <v>17</v>
      </c>
      <c r="B115" s="71" t="s">
        <v>37</v>
      </c>
      <c r="C115" s="75"/>
      <c r="D115" s="76" t="s">
        <v>38</v>
      </c>
      <c r="E115" s="77"/>
      <c r="F115" s="78"/>
      <c r="G115" s="76" t="s">
        <v>39</v>
      </c>
      <c r="H115" s="77"/>
      <c r="I115" s="78"/>
      <c r="J115" s="76" t="s">
        <v>40</v>
      </c>
      <c r="K115" s="77"/>
      <c r="L115" s="78"/>
      <c r="M115" s="76" t="s">
        <v>41</v>
      </c>
      <c r="N115" s="77"/>
      <c r="O115" s="78"/>
    </row>
    <row r="116" spans="1:15" ht="37.5" x14ac:dyDescent="0.3">
      <c r="A116" s="69"/>
      <c r="B116" s="33" t="s">
        <v>8</v>
      </c>
      <c r="C116" s="33" t="s">
        <v>9</v>
      </c>
      <c r="D116" s="33" t="s">
        <v>7</v>
      </c>
      <c r="E116" s="33" t="s">
        <v>8</v>
      </c>
      <c r="F116" s="33" t="s">
        <v>9</v>
      </c>
      <c r="G116" s="33" t="s">
        <v>7</v>
      </c>
      <c r="H116" s="33" t="s">
        <v>8</v>
      </c>
      <c r="I116" s="32" t="s">
        <v>9</v>
      </c>
      <c r="J116" s="33" t="s">
        <v>7</v>
      </c>
      <c r="K116" s="33" t="s">
        <v>8</v>
      </c>
      <c r="L116" s="32" t="s">
        <v>9</v>
      </c>
      <c r="M116" s="33" t="s">
        <v>7</v>
      </c>
      <c r="N116" s="33" t="s">
        <v>8</v>
      </c>
      <c r="O116" s="33" t="s">
        <v>9</v>
      </c>
    </row>
    <row r="117" spans="1:15" x14ac:dyDescent="0.3">
      <c r="A117" s="80" t="s">
        <v>32</v>
      </c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</row>
    <row r="118" spans="1:15" s="7" customFormat="1" x14ac:dyDescent="0.3">
      <c r="A118" s="6" t="s">
        <v>20</v>
      </c>
      <c r="B118" s="14">
        <f t="shared" ref="B118:O118" si="76">B120+B121+B122</f>
        <v>2785027.5255566947</v>
      </c>
      <c r="C118" s="14">
        <f t="shared" si="76"/>
        <v>2939912.5443215952</v>
      </c>
      <c r="D118" s="14">
        <f t="shared" si="76"/>
        <v>2809631.2510447931</v>
      </c>
      <c r="E118" s="14">
        <f t="shared" si="76"/>
        <v>2857825.6888489523</v>
      </c>
      <c r="F118" s="14">
        <f t="shared" si="76"/>
        <v>3021077.733284208</v>
      </c>
      <c r="G118" s="14">
        <f t="shared" si="76"/>
        <v>2879618.4453250919</v>
      </c>
      <c r="H118" s="14">
        <f t="shared" si="76"/>
        <v>2929132.5048255716</v>
      </c>
      <c r="I118" s="14">
        <f t="shared" si="76"/>
        <v>3100828.2890160182</v>
      </c>
      <c r="J118" s="14">
        <f t="shared" si="76"/>
        <v>2951444.0782395191</v>
      </c>
      <c r="K118" s="14">
        <f t="shared" si="76"/>
        <v>3002314.5764655136</v>
      </c>
      <c r="L118" s="14">
        <f t="shared" si="76"/>
        <v>3180844.0576864989</v>
      </c>
      <c r="M118" s="14">
        <f t="shared" si="76"/>
        <v>3025157.0965084652</v>
      </c>
      <c r="N118" s="14">
        <f t="shared" si="76"/>
        <v>3077421.8021830129</v>
      </c>
      <c r="O118" s="14">
        <f t="shared" si="76"/>
        <v>3261009.6623594072</v>
      </c>
    </row>
    <row r="119" spans="1:15" x14ac:dyDescent="0.3">
      <c r="A119" s="8" t="s">
        <v>21</v>
      </c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</row>
    <row r="120" spans="1:15" s="2" customFormat="1" ht="37.5" x14ac:dyDescent="0.25">
      <c r="A120" s="1" t="s">
        <v>22</v>
      </c>
      <c r="B120" s="11">
        <v>979374</v>
      </c>
      <c r="C120" s="11">
        <v>989169</v>
      </c>
      <c r="D120" s="11">
        <v>989170</v>
      </c>
      <c r="E120" s="11">
        <v>998294</v>
      </c>
      <c r="F120" s="11">
        <v>1008277</v>
      </c>
      <c r="G120" s="11">
        <v>1008279</v>
      </c>
      <c r="H120" s="11">
        <v>1017591</v>
      </c>
      <c r="I120" s="11">
        <v>1027767</v>
      </c>
      <c r="J120" s="11">
        <v>1027769</v>
      </c>
      <c r="K120" s="11">
        <v>1037272</v>
      </c>
      <c r="L120" s="11">
        <v>1047645</v>
      </c>
      <c r="M120" s="11">
        <v>1047647</v>
      </c>
      <c r="N120" s="11">
        <v>1057345</v>
      </c>
      <c r="O120" s="11">
        <v>1067918</v>
      </c>
    </row>
    <row r="121" spans="1:15" s="2" customFormat="1" ht="37.5" x14ac:dyDescent="0.25">
      <c r="A121" s="1" t="s">
        <v>23</v>
      </c>
      <c r="B121" s="11">
        <v>94061</v>
      </c>
      <c r="C121" s="11">
        <v>95001</v>
      </c>
      <c r="D121" s="11">
        <v>95003</v>
      </c>
      <c r="E121" s="11">
        <v>95052</v>
      </c>
      <c r="F121" s="11">
        <v>96002</v>
      </c>
      <c r="G121" s="11">
        <v>96004</v>
      </c>
      <c r="H121" s="11">
        <v>96053</v>
      </c>
      <c r="I121" s="11">
        <v>97014</v>
      </c>
      <c r="J121" s="11">
        <v>97016</v>
      </c>
      <c r="K121" s="11">
        <v>97066</v>
      </c>
      <c r="L121" s="11">
        <v>98037</v>
      </c>
      <c r="M121" s="11">
        <v>98039</v>
      </c>
      <c r="N121" s="11">
        <v>98090</v>
      </c>
      <c r="O121" s="11">
        <v>99071</v>
      </c>
    </row>
    <row r="122" spans="1:15" s="2" customFormat="1" ht="37.5" x14ac:dyDescent="0.25">
      <c r="A122" s="1" t="s">
        <v>24</v>
      </c>
      <c r="B122" s="56">
        <f>B65+5555</f>
        <v>1711592.5255566949</v>
      </c>
      <c r="C122" s="56">
        <f>C65+5555</f>
        <v>1855742.5443215952</v>
      </c>
      <c r="D122" s="18">
        <f>D65+5555</f>
        <v>1725458.2510447931</v>
      </c>
      <c r="E122" s="56">
        <f>E65+5555</f>
        <v>1764479.6888489523</v>
      </c>
      <c r="F122" s="56">
        <f>F65+5555</f>
        <v>1916798.7332842078</v>
      </c>
      <c r="G122" s="18">
        <f>G65+5555</f>
        <v>1775335.4453250919</v>
      </c>
      <c r="H122" s="18">
        <f>H65+5555</f>
        <v>1815488.5048255718</v>
      </c>
      <c r="I122" s="18">
        <f>I65+5555</f>
        <v>1976047.2890160182</v>
      </c>
      <c r="J122" s="18">
        <f>J65+5555</f>
        <v>1826659.0782395194</v>
      </c>
      <c r="K122" s="18">
        <f>K65+5555</f>
        <v>1867976.5764655133</v>
      </c>
      <c r="L122" s="18">
        <f>L65+5555</f>
        <v>2035162.0576864989</v>
      </c>
      <c r="M122" s="18">
        <f>M65+5555</f>
        <v>1879471.0965084652</v>
      </c>
      <c r="N122" s="18">
        <f>N65+5555</f>
        <v>1921986.8021830129</v>
      </c>
      <c r="O122" s="21">
        <f>O65+5555</f>
        <v>2094020.6623594072</v>
      </c>
    </row>
    <row r="123" spans="1:15" s="2" customFormat="1" x14ac:dyDescent="0.25">
      <c r="A123" s="1" t="s">
        <v>25</v>
      </c>
      <c r="B123" s="56">
        <f>B122-B124-B125-B126</f>
        <v>80264.988019419834</v>
      </c>
      <c r="C123" s="56">
        <f t="shared" ref="C123:O123" si="77">C122-C124-C125-C126</f>
        <v>78269.461326962803</v>
      </c>
      <c r="D123" s="18">
        <f t="shared" si="77"/>
        <v>67066.573251819238</v>
      </c>
      <c r="E123" s="56">
        <f t="shared" si="77"/>
        <v>82580.997648021672</v>
      </c>
      <c r="F123" s="56">
        <f t="shared" si="77"/>
        <v>80669.038550752448</v>
      </c>
      <c r="G123" s="18">
        <f t="shared" si="77"/>
        <v>68850.408876122208</v>
      </c>
      <c r="H123" s="18">
        <f t="shared" si="77"/>
        <v>84814.751579814358</v>
      </c>
      <c r="I123" s="18">
        <f t="shared" si="77"/>
        <v>82997.573745826026</v>
      </c>
      <c r="J123" s="18">
        <f t="shared" si="77"/>
        <v>70685.975733529776</v>
      </c>
      <c r="K123" s="18">
        <f t="shared" si="77"/>
        <v>87113.284375628922</v>
      </c>
      <c r="L123" s="18">
        <f t="shared" si="77"/>
        <v>85320.850958200637</v>
      </c>
      <c r="M123" s="18">
        <f t="shared" si="77"/>
        <v>72574.774029802065</v>
      </c>
      <c r="N123" s="18">
        <f t="shared" si="77"/>
        <v>89478.474622522248</v>
      </c>
      <c r="O123" s="21">
        <f t="shared" si="77"/>
        <v>87634.060635988601</v>
      </c>
    </row>
    <row r="124" spans="1:15" s="2" customFormat="1" x14ac:dyDescent="0.25">
      <c r="A124" s="1" t="s">
        <v>26</v>
      </c>
      <c r="B124" s="16">
        <f>B67</f>
        <v>30924.282066648473</v>
      </c>
      <c r="C124" s="16">
        <f>C67</f>
        <v>46955.295583115076</v>
      </c>
      <c r="D124" s="18">
        <f>D67</f>
        <v>30223.143042904328</v>
      </c>
      <c r="E124" s="16">
        <f>E67</f>
        <v>31882.934810714574</v>
      </c>
      <c r="F124" s="16">
        <f>F67</f>
        <v>48504.820337357873</v>
      </c>
      <c r="G124" s="18">
        <f>G67</f>
        <v>31099.61419114855</v>
      </c>
      <c r="H124" s="18">
        <f>H67</f>
        <v>32807.539920225296</v>
      </c>
      <c r="I124" s="18">
        <f>I67</f>
        <v>50008.469767815965</v>
      </c>
      <c r="J124" s="18">
        <f>J67</f>
        <v>32001.503002691854</v>
      </c>
      <c r="K124" s="18">
        <f>K67</f>
        <v>33758.958577911828</v>
      </c>
      <c r="L124" s="18">
        <f>L67</f>
        <v>51508.723860850441</v>
      </c>
      <c r="M124" s="18">
        <f>M67</f>
        <v>32929.546589769918</v>
      </c>
      <c r="N124" s="18">
        <f>N67</f>
        <v>34737.96837667127</v>
      </c>
      <c r="O124" s="21">
        <f>O67</f>
        <v>53002.476852815096</v>
      </c>
    </row>
    <row r="125" spans="1:15" s="2" customFormat="1" x14ac:dyDescent="0.25">
      <c r="A125" s="1" t="s">
        <v>27</v>
      </c>
      <c r="B125" s="16">
        <f>B68</f>
        <v>332421.78556678246</v>
      </c>
      <c r="C125" s="16">
        <f>C68</f>
        <v>370262.29127401905</v>
      </c>
      <c r="D125" s="18">
        <f>D68</f>
        <v>330668.03983769135</v>
      </c>
      <c r="E125" s="16">
        <f>E68</f>
        <v>342726.86091935268</v>
      </c>
      <c r="F125" s="16">
        <f>F68</f>
        <v>382480.94688606163</v>
      </c>
      <c r="G125" s="18">
        <f>G68</f>
        <v>340257.41299298435</v>
      </c>
      <c r="H125" s="18">
        <f>H68</f>
        <v>352665.93988601386</v>
      </c>
      <c r="I125" s="18">
        <f>I68</f>
        <v>394337.8562395295</v>
      </c>
      <c r="J125" s="18">
        <f>J68</f>
        <v>350124.87796978088</v>
      </c>
      <c r="K125" s="18">
        <f>K68</f>
        <v>362893.25214270822</v>
      </c>
      <c r="L125" s="18">
        <f>L68</f>
        <v>406167.99192671542</v>
      </c>
      <c r="M125" s="18">
        <f>M68</f>
        <v>360278.49943090451</v>
      </c>
      <c r="N125" s="18">
        <f>N68</f>
        <v>373417.15645484673</v>
      </c>
      <c r="O125" s="21">
        <f>O68</f>
        <v>417946.86369259015</v>
      </c>
    </row>
    <row r="126" spans="1:15" s="2" customFormat="1" x14ac:dyDescent="0.25">
      <c r="A126" s="1" t="s">
        <v>28</v>
      </c>
      <c r="B126" s="16">
        <f>B69</f>
        <v>1267981.4699038444</v>
      </c>
      <c r="C126" s="16">
        <f>C69</f>
        <v>1360255.4961374984</v>
      </c>
      <c r="D126" s="18">
        <f>D69</f>
        <v>1297500.494912378</v>
      </c>
      <c r="E126" s="16">
        <f>E69</f>
        <v>1307288.8954708634</v>
      </c>
      <c r="F126" s="16">
        <f>F69</f>
        <v>1405143.9275100357</v>
      </c>
      <c r="G126" s="18">
        <f>G69</f>
        <v>1335128.0092648368</v>
      </c>
      <c r="H126" s="18">
        <f>H69</f>
        <v>1345200.2734395184</v>
      </c>
      <c r="I126" s="18">
        <f>I69</f>
        <v>1448703.3892628467</v>
      </c>
      <c r="J126" s="18">
        <f>J69</f>
        <v>1373846.7215335169</v>
      </c>
      <c r="K126" s="18">
        <f>K69</f>
        <v>1384211.0813692643</v>
      </c>
      <c r="L126" s="18">
        <f>L69</f>
        <v>1492164.4909407322</v>
      </c>
      <c r="M126" s="18">
        <f>M69</f>
        <v>1413688.2764579887</v>
      </c>
      <c r="N126" s="18">
        <f>N69</f>
        <v>1424353.2027289728</v>
      </c>
      <c r="O126" s="21">
        <f>O69</f>
        <v>1535437.2611780134</v>
      </c>
    </row>
    <row r="127" spans="1:15" s="10" customFormat="1" ht="19.5" x14ac:dyDescent="0.3">
      <c r="A127" s="9" t="s">
        <v>29</v>
      </c>
      <c r="B127" s="14">
        <f>B118</f>
        <v>2785027.5255566947</v>
      </c>
      <c r="C127" s="14">
        <f t="shared" ref="C127:O127" si="78">C118</f>
        <v>2939912.5443215952</v>
      </c>
      <c r="D127" s="14">
        <f t="shared" si="78"/>
        <v>2809631.2510447931</v>
      </c>
      <c r="E127" s="14">
        <f t="shared" si="78"/>
        <v>2857825.6888489523</v>
      </c>
      <c r="F127" s="14">
        <f t="shared" si="78"/>
        <v>3021077.733284208</v>
      </c>
      <c r="G127" s="14">
        <f t="shared" si="78"/>
        <v>2879618.4453250919</v>
      </c>
      <c r="H127" s="14">
        <f t="shared" si="78"/>
        <v>2929132.5048255716</v>
      </c>
      <c r="I127" s="14">
        <f t="shared" si="78"/>
        <v>3100828.2890160182</v>
      </c>
      <c r="J127" s="14">
        <f t="shared" si="78"/>
        <v>2951444.0782395191</v>
      </c>
      <c r="K127" s="14">
        <f t="shared" si="78"/>
        <v>3002314.5764655136</v>
      </c>
      <c r="L127" s="14">
        <f t="shared" si="78"/>
        <v>3180844.0576864989</v>
      </c>
      <c r="M127" s="14">
        <f t="shared" si="78"/>
        <v>3025157.0965084652</v>
      </c>
      <c r="N127" s="14">
        <f t="shared" si="78"/>
        <v>3077421.8021830129</v>
      </c>
      <c r="O127" s="14">
        <f t="shared" si="78"/>
        <v>3261009.6623594072</v>
      </c>
    </row>
    <row r="128" spans="1:15" s="10" customFormat="1" ht="37.5" customHeight="1" x14ac:dyDescent="0.25">
      <c r="A128" s="9" t="s">
        <v>30</v>
      </c>
      <c r="B128" s="55">
        <v>0</v>
      </c>
      <c r="C128" s="55">
        <v>0</v>
      </c>
      <c r="D128" s="55">
        <v>0</v>
      </c>
      <c r="E128" s="55">
        <v>0</v>
      </c>
      <c r="F128" s="55">
        <v>0</v>
      </c>
      <c r="G128" s="55">
        <v>0</v>
      </c>
      <c r="H128" s="55">
        <v>0</v>
      </c>
      <c r="I128" s="55">
        <v>0</v>
      </c>
      <c r="J128" s="55">
        <v>0</v>
      </c>
      <c r="K128" s="55">
        <v>0</v>
      </c>
      <c r="L128" s="55">
        <v>0</v>
      </c>
      <c r="M128" s="55">
        <v>0</v>
      </c>
      <c r="N128" s="55">
        <v>0</v>
      </c>
      <c r="O128" s="55">
        <v>0</v>
      </c>
    </row>
    <row r="129" spans="1:15" s="2" customFormat="1" ht="37.5" x14ac:dyDescent="0.25">
      <c r="A129" s="1" t="s">
        <v>31</v>
      </c>
      <c r="B129" s="56">
        <v>0</v>
      </c>
      <c r="C129" s="56">
        <v>0</v>
      </c>
      <c r="D129" s="56">
        <v>0</v>
      </c>
      <c r="E129" s="56">
        <v>0</v>
      </c>
      <c r="F129" s="56">
        <v>0</v>
      </c>
      <c r="G129" s="56">
        <v>0</v>
      </c>
      <c r="H129" s="56">
        <v>0</v>
      </c>
      <c r="I129" s="56">
        <v>0</v>
      </c>
      <c r="J129" s="56">
        <v>0</v>
      </c>
      <c r="K129" s="56">
        <v>0</v>
      </c>
      <c r="L129" s="56">
        <v>0</v>
      </c>
      <c r="M129" s="56">
        <v>0</v>
      </c>
      <c r="N129" s="56">
        <v>0</v>
      </c>
      <c r="O129" s="56">
        <v>0</v>
      </c>
    </row>
    <row r="130" spans="1:15" s="2" customFormat="1" x14ac:dyDescent="0.25">
      <c r="A130" s="31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</row>
    <row r="131" spans="1:15" x14ac:dyDescent="0.3">
      <c r="A131" s="68" t="s">
        <v>17</v>
      </c>
      <c r="B131" s="68" t="s">
        <v>34</v>
      </c>
      <c r="C131" s="68" t="s">
        <v>35</v>
      </c>
      <c r="D131" s="70" t="s">
        <v>43</v>
      </c>
      <c r="E131" s="71" t="s">
        <v>0</v>
      </c>
      <c r="F131" s="72"/>
      <c r="G131" s="72"/>
      <c r="H131" s="70" t="s">
        <v>1</v>
      </c>
      <c r="I131" s="73"/>
      <c r="J131" s="73"/>
      <c r="K131" s="71" t="s">
        <v>2</v>
      </c>
      <c r="L131" s="72"/>
      <c r="M131" s="74"/>
      <c r="N131" s="71" t="s">
        <v>3</v>
      </c>
      <c r="O131" s="79"/>
    </row>
    <row r="132" spans="1:15" ht="37.5" x14ac:dyDescent="0.3">
      <c r="A132" s="69"/>
      <c r="B132" s="69"/>
      <c r="C132" s="84"/>
      <c r="D132" s="67"/>
      <c r="E132" s="33" t="s">
        <v>7</v>
      </c>
      <c r="F132" s="33" t="s">
        <v>8</v>
      </c>
      <c r="G132" s="33" t="s">
        <v>9</v>
      </c>
      <c r="H132" s="33" t="s">
        <v>7</v>
      </c>
      <c r="I132" s="33" t="s">
        <v>8</v>
      </c>
      <c r="J132" s="33" t="s">
        <v>9</v>
      </c>
      <c r="K132" s="33" t="s">
        <v>7</v>
      </c>
      <c r="L132" s="33" t="s">
        <v>8</v>
      </c>
      <c r="M132" s="33" t="s">
        <v>9</v>
      </c>
      <c r="N132" s="33" t="s">
        <v>7</v>
      </c>
      <c r="O132" s="33" t="s">
        <v>8</v>
      </c>
    </row>
    <row r="133" spans="1:15" x14ac:dyDescent="0.3">
      <c r="A133" s="80" t="s">
        <v>33</v>
      </c>
      <c r="B133" s="82"/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3"/>
    </row>
    <row r="134" spans="1:15" x14ac:dyDescent="0.3">
      <c r="A134" s="6" t="s">
        <v>20</v>
      </c>
      <c r="B134" s="14">
        <f>B19+B30-B86</f>
        <v>526035.60000000009</v>
      </c>
      <c r="C134" s="14">
        <f>C19+C30-C86+3530.5</f>
        <v>446182.70000000019</v>
      </c>
      <c r="D134" s="14">
        <f>D19+D30-D86+5125</f>
        <v>625636</v>
      </c>
      <c r="E134" s="14">
        <f>E19+E30-E86+5555</f>
        <v>333406.39999999991</v>
      </c>
      <c r="F134" s="14">
        <f>F19+F30-F86+5555</f>
        <v>346220.29999977723</v>
      </c>
      <c r="G134" s="14">
        <f>G19+G30-G86+5555</f>
        <v>350142.70000000019</v>
      </c>
      <c r="H134" s="14">
        <f>H19+H30-H86+5555</f>
        <v>325424.5</v>
      </c>
      <c r="I134" s="14">
        <f>I19+I30-I86+5555</f>
        <v>340590.19999933382</v>
      </c>
      <c r="J134" s="14">
        <f>J19+J30-J86+5555</f>
        <v>345314.39999999991</v>
      </c>
      <c r="K134" s="14">
        <f>K19+K30-K86+5555</f>
        <v>342892.20000000019</v>
      </c>
      <c r="L134" s="14">
        <f>L19+L30-L86+5555</f>
        <v>348546.20000000019</v>
      </c>
      <c r="M134" s="14">
        <f>M19+M30-M86+5555</f>
        <v>358691.03280000016</v>
      </c>
      <c r="N134" s="14">
        <f>N19+N30-N86+5555</f>
        <v>353280.42700000014</v>
      </c>
      <c r="O134" s="14">
        <f>O19+O30-O86+5555</f>
        <v>358637.81699999981</v>
      </c>
    </row>
    <row r="135" spans="1:15" x14ac:dyDescent="0.3">
      <c r="A135" s="8" t="s">
        <v>21</v>
      </c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15"/>
      <c r="N135" s="15"/>
      <c r="O135" s="15"/>
    </row>
    <row r="136" spans="1:15" ht="27" customHeight="1" x14ac:dyDescent="0.3">
      <c r="A136" s="1" t="s">
        <v>22</v>
      </c>
      <c r="B136" s="12">
        <f>B21-B88</f>
        <v>149374.89999999991</v>
      </c>
      <c r="C136" s="12">
        <f>C21-C88</f>
        <v>160754.69999999995</v>
      </c>
      <c r="D136" s="12">
        <f>D21-D88</f>
        <v>179484.70000000007</v>
      </c>
      <c r="E136" s="12">
        <v>157000</v>
      </c>
      <c r="F136" s="12">
        <v>165300</v>
      </c>
      <c r="G136" s="12">
        <v>166000</v>
      </c>
      <c r="H136" s="12">
        <v>166000</v>
      </c>
      <c r="I136" s="12">
        <v>176145</v>
      </c>
      <c r="J136" s="12">
        <v>177000</v>
      </c>
      <c r="K136" s="12">
        <v>178800</v>
      </c>
      <c r="L136" s="12">
        <v>181292</v>
      </c>
      <c r="M136" s="12">
        <v>185000</v>
      </c>
      <c r="N136" s="12">
        <v>184240</v>
      </c>
      <c r="O136" s="12">
        <v>186101</v>
      </c>
    </row>
    <row r="137" spans="1:15" ht="37.5" x14ac:dyDescent="0.3">
      <c r="A137" s="1" t="s">
        <v>23</v>
      </c>
      <c r="B137" s="12">
        <f>B22-B89</f>
        <v>34063.500000000015</v>
      </c>
      <c r="C137" s="12">
        <f>C22-C89</f>
        <v>35579.099999999991</v>
      </c>
      <c r="D137" s="12">
        <f>D22-D89</f>
        <v>22936.299999999988</v>
      </c>
      <c r="E137" s="12">
        <v>23000</v>
      </c>
      <c r="F137" s="12">
        <v>22800</v>
      </c>
      <c r="G137" s="12">
        <v>22860</v>
      </c>
      <c r="H137" s="12">
        <v>22950</v>
      </c>
      <c r="I137" s="12">
        <v>22955</v>
      </c>
      <c r="J137" s="12">
        <v>23000</v>
      </c>
      <c r="K137" s="12">
        <v>23000</v>
      </c>
      <c r="L137" s="12">
        <v>23008</v>
      </c>
      <c r="M137" s="12">
        <v>23000</v>
      </c>
      <c r="N137" s="12">
        <v>23010</v>
      </c>
      <c r="O137" s="12">
        <v>23242</v>
      </c>
    </row>
    <row r="138" spans="1:15" ht="37.5" x14ac:dyDescent="0.3">
      <c r="A138" s="1" t="s">
        <v>24</v>
      </c>
      <c r="B138" s="16">
        <v>342597.2</v>
      </c>
      <c r="C138" s="16">
        <v>249848.8</v>
      </c>
      <c r="D138" s="16">
        <v>423992.9</v>
      </c>
      <c r="E138" s="16">
        <f>E30</f>
        <v>153406.39999999999</v>
      </c>
      <c r="F138" s="18">
        <f>F30</f>
        <v>158120.29999999999</v>
      </c>
      <c r="G138" s="18">
        <f>G30</f>
        <v>161282.70000000001</v>
      </c>
      <c r="H138" s="18">
        <f>H30</f>
        <v>136474.5</v>
      </c>
      <c r="I138" s="18">
        <f>I30</f>
        <v>141490.20000000001</v>
      </c>
      <c r="J138" s="18">
        <f>J30</f>
        <v>145314.4</v>
      </c>
      <c r="K138" s="18">
        <f>K30</f>
        <v>141092.20000000001</v>
      </c>
      <c r="L138" s="21">
        <f>L30</f>
        <v>144246.20000000001</v>
      </c>
      <c r="M138" s="18">
        <f>M30</f>
        <v>150691.03279999999</v>
      </c>
      <c r="N138" s="18">
        <f>N30</f>
        <v>146030.427</v>
      </c>
      <c r="O138" s="21">
        <f>O30</f>
        <v>149294.81700000001</v>
      </c>
    </row>
    <row r="139" spans="1:15" x14ac:dyDescent="0.3">
      <c r="A139" s="1" t="s">
        <v>25</v>
      </c>
      <c r="B139" s="44"/>
      <c r="C139" s="44"/>
      <c r="D139" s="44"/>
      <c r="E139" s="44"/>
      <c r="F139" s="48"/>
      <c r="G139" s="48"/>
      <c r="H139" s="48"/>
      <c r="I139" s="48"/>
      <c r="J139" s="48"/>
      <c r="K139" s="48"/>
      <c r="L139" s="61"/>
      <c r="M139" s="48"/>
      <c r="N139" s="48"/>
      <c r="O139" s="61"/>
    </row>
    <row r="140" spans="1:15" x14ac:dyDescent="0.3">
      <c r="A140" s="1" t="s">
        <v>26</v>
      </c>
      <c r="B140" s="16">
        <v>73736.7</v>
      </c>
      <c r="C140" s="16">
        <v>87147.9</v>
      </c>
      <c r="D140" s="16">
        <v>109873</v>
      </c>
      <c r="E140" s="16">
        <v>101783</v>
      </c>
      <c r="F140" s="18">
        <f>F138/E138*E140</f>
        <v>104910.60669502708</v>
      </c>
      <c r="G140" s="18">
        <f>D140*1.038</f>
        <v>114048.174</v>
      </c>
      <c r="H140" s="18">
        <v>103678</v>
      </c>
      <c r="I140" s="18">
        <f t="shared" ref="I140:I141" si="79">F140*1.033</f>
        <v>108372.65671596296</v>
      </c>
      <c r="J140" s="18">
        <v>98037</v>
      </c>
      <c r="K140" s="18">
        <v>101278</v>
      </c>
      <c r="L140" s="21">
        <f t="shared" ref="L140:L141" si="80">I140*1.036</f>
        <v>112274.07235773763</v>
      </c>
      <c r="M140" s="18">
        <f t="shared" ref="M140:M141" si="81">J140*1.037</f>
        <v>101664.36899999999</v>
      </c>
      <c r="N140" s="18">
        <f t="shared" ref="N140:N141" si="82">K140*1.035</f>
        <v>104822.73</v>
      </c>
      <c r="O140" s="21">
        <f t="shared" ref="O140:O141" si="83">L140*1.035</f>
        <v>116203.66489025844</v>
      </c>
    </row>
    <row r="141" spans="1:15" x14ac:dyDescent="0.3">
      <c r="A141" s="1" t="s">
        <v>28</v>
      </c>
      <c r="B141" s="16">
        <v>2265.1</v>
      </c>
      <c r="C141" s="16">
        <v>2463.6</v>
      </c>
      <c r="D141" s="16">
        <v>2837</v>
      </c>
      <c r="E141" s="16">
        <v>2402.1</v>
      </c>
      <c r="F141" s="18">
        <f>F140/E140*E141</f>
        <v>2475.9121694401279</v>
      </c>
      <c r="G141" s="18">
        <v>2252.8000000000002</v>
      </c>
      <c r="H141" s="18">
        <v>2486</v>
      </c>
      <c r="I141" s="18">
        <f t="shared" si="79"/>
        <v>2557.6172710316519</v>
      </c>
      <c r="J141" s="18">
        <f t="shared" ref="J141" si="84">G141*1.038</f>
        <v>2338.4064000000003</v>
      </c>
      <c r="K141" s="18">
        <v>2486</v>
      </c>
      <c r="L141" s="21">
        <f t="shared" si="80"/>
        <v>2649.6914927887915</v>
      </c>
      <c r="M141" s="18">
        <f t="shared" si="81"/>
        <v>2424.9274368000001</v>
      </c>
      <c r="N141" s="18">
        <f t="shared" si="82"/>
        <v>2573.0099999999998</v>
      </c>
      <c r="O141" s="21">
        <f t="shared" si="83"/>
        <v>2742.4306950363989</v>
      </c>
    </row>
    <row r="142" spans="1:15" x14ac:dyDescent="0.3">
      <c r="A142" s="9" t="s">
        <v>29</v>
      </c>
      <c r="B142" s="19">
        <v>544781.9</v>
      </c>
      <c r="C142" s="19">
        <v>454457.9</v>
      </c>
      <c r="D142" s="14">
        <f>D134</f>
        <v>625636</v>
      </c>
      <c r="E142" s="14">
        <f t="shared" ref="E142:O142" si="85">E134</f>
        <v>333406.39999999991</v>
      </c>
      <c r="F142" s="14">
        <f t="shared" si="85"/>
        <v>346220.29999977723</v>
      </c>
      <c r="G142" s="14">
        <f t="shared" si="85"/>
        <v>350142.70000000019</v>
      </c>
      <c r="H142" s="14">
        <f t="shared" si="85"/>
        <v>325424.5</v>
      </c>
      <c r="I142" s="14">
        <f t="shared" si="85"/>
        <v>340590.19999933382</v>
      </c>
      <c r="J142" s="14">
        <f t="shared" si="85"/>
        <v>345314.39999999991</v>
      </c>
      <c r="K142" s="14">
        <f t="shared" si="85"/>
        <v>342892.20000000019</v>
      </c>
      <c r="L142" s="14">
        <f t="shared" si="85"/>
        <v>348546.20000000019</v>
      </c>
      <c r="M142" s="14">
        <f t="shared" si="85"/>
        <v>358691.03280000016</v>
      </c>
      <c r="N142" s="14">
        <f t="shared" si="85"/>
        <v>353280.42700000014</v>
      </c>
      <c r="O142" s="14">
        <f t="shared" si="85"/>
        <v>358637.81699999981</v>
      </c>
    </row>
    <row r="143" spans="1:15" ht="39.75" customHeight="1" x14ac:dyDescent="0.3">
      <c r="A143" s="9" t="s">
        <v>30</v>
      </c>
      <c r="B143" s="19">
        <f>B134-B142</f>
        <v>-18746.29999999993</v>
      </c>
      <c r="C143" s="19">
        <f t="shared" ref="C143:O143" si="86">C134-C142</f>
        <v>-8275.199999999837</v>
      </c>
      <c r="D143" s="19">
        <f t="shared" si="86"/>
        <v>0</v>
      </c>
      <c r="E143" s="19">
        <f t="shared" si="86"/>
        <v>0</v>
      </c>
      <c r="F143" s="19">
        <f t="shared" si="86"/>
        <v>0</v>
      </c>
      <c r="G143" s="19">
        <f t="shared" si="86"/>
        <v>0</v>
      </c>
      <c r="H143" s="19">
        <f t="shared" si="86"/>
        <v>0</v>
      </c>
      <c r="I143" s="19">
        <f t="shared" si="86"/>
        <v>0</v>
      </c>
      <c r="J143" s="19">
        <f t="shared" si="86"/>
        <v>0</v>
      </c>
      <c r="K143" s="19">
        <f t="shared" si="86"/>
        <v>0</v>
      </c>
      <c r="L143" s="19">
        <f t="shared" si="86"/>
        <v>0</v>
      </c>
      <c r="M143" s="19">
        <f t="shared" si="86"/>
        <v>0</v>
      </c>
      <c r="N143" s="19">
        <f t="shared" si="86"/>
        <v>0</v>
      </c>
      <c r="O143" s="19">
        <f t="shared" si="86"/>
        <v>0</v>
      </c>
    </row>
    <row r="144" spans="1:15" ht="37.5" x14ac:dyDescent="0.3">
      <c r="A144" s="1" t="s">
        <v>31</v>
      </c>
      <c r="B144" s="16">
        <v>0</v>
      </c>
      <c r="C144" s="16">
        <v>0</v>
      </c>
      <c r="D144" s="16">
        <v>0</v>
      </c>
      <c r="E144" s="16">
        <v>0</v>
      </c>
      <c r="F144" s="16">
        <v>0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0</v>
      </c>
    </row>
    <row r="146" spans="1:15" x14ac:dyDescent="0.3">
      <c r="B146" s="58"/>
    </row>
    <row r="150" spans="1:15" x14ac:dyDescent="0.3">
      <c r="A150" s="68" t="s">
        <v>17</v>
      </c>
      <c r="B150" s="33" t="s">
        <v>3</v>
      </c>
      <c r="C150" s="71" t="s">
        <v>4</v>
      </c>
      <c r="D150" s="72"/>
      <c r="E150" s="74"/>
      <c r="F150" s="71" t="s">
        <v>5</v>
      </c>
      <c r="G150" s="72"/>
      <c r="H150" s="74"/>
      <c r="I150" s="71" t="s">
        <v>6</v>
      </c>
      <c r="J150" s="72"/>
      <c r="K150" s="74"/>
      <c r="L150" s="71" t="s">
        <v>36</v>
      </c>
      <c r="M150" s="72"/>
      <c r="N150" s="74"/>
      <c r="O150" s="33" t="s">
        <v>37</v>
      </c>
    </row>
    <row r="151" spans="1:15" ht="37.5" x14ac:dyDescent="0.3">
      <c r="A151" s="84"/>
      <c r="B151" s="33" t="s">
        <v>9</v>
      </c>
      <c r="C151" s="33" t="s">
        <v>7</v>
      </c>
      <c r="D151" s="33" t="s">
        <v>8</v>
      </c>
      <c r="E151" s="33" t="s">
        <v>9</v>
      </c>
      <c r="F151" s="33" t="s">
        <v>7</v>
      </c>
      <c r="G151" s="33" t="s">
        <v>8</v>
      </c>
      <c r="H151" s="33" t="s">
        <v>9</v>
      </c>
      <c r="I151" s="33" t="s">
        <v>7</v>
      </c>
      <c r="J151" s="33" t="s">
        <v>8</v>
      </c>
      <c r="K151" s="32" t="s">
        <v>9</v>
      </c>
      <c r="L151" s="33" t="s">
        <v>7</v>
      </c>
      <c r="M151" s="33" t="s">
        <v>8</v>
      </c>
      <c r="N151" s="32" t="s">
        <v>9</v>
      </c>
      <c r="O151" s="33" t="s">
        <v>7</v>
      </c>
    </row>
    <row r="152" spans="1:15" x14ac:dyDescent="0.3">
      <c r="A152" s="66" t="s">
        <v>33</v>
      </c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59"/>
      <c r="O152" s="59"/>
    </row>
    <row r="153" spans="1:15" x14ac:dyDescent="0.3">
      <c r="A153" s="6" t="s">
        <v>20</v>
      </c>
      <c r="B153" s="14">
        <f>B40+B51-B102+5555</f>
        <v>367552.9099808</v>
      </c>
      <c r="C153" s="14">
        <f>C40+C51-C102+5555</f>
        <v>362972.4919449999</v>
      </c>
      <c r="D153" s="14">
        <f>D40+D51-D102+5555</f>
        <v>368949.84077800019</v>
      </c>
      <c r="E153" s="14">
        <f>E40+E51-E102+5555</f>
        <v>378303.96683012787</v>
      </c>
      <c r="F153" s="14">
        <f>F40+F51-F102+5555</f>
        <v>373338.16117918491</v>
      </c>
      <c r="G153" s="14">
        <f>G40+G51-G102+5555</f>
        <v>379479.07852367405</v>
      </c>
      <c r="H153" s="14">
        <f>H40+H51-H102+5555</f>
        <v>389450.26566918241</v>
      </c>
      <c r="I153" s="14">
        <f>I40+I51-I102+5555</f>
        <v>384079.42349809827</v>
      </c>
      <c r="J153" s="14">
        <f>J40+J51-J102+5555</f>
        <v>390388.42611495499</v>
      </c>
      <c r="K153" s="14">
        <f>K40+K51-K102+5555</f>
        <v>400838.26470193453</v>
      </c>
      <c r="L153" s="14">
        <f>L40+L51-L102+5555</f>
        <v>395045.42905003717</v>
      </c>
      <c r="M153" s="14">
        <f>M40+M51-M102+5555</f>
        <v>401525.70375063363</v>
      </c>
      <c r="N153" s="14">
        <f>N40+N51-N102+5555</f>
        <v>412643.58770180028</v>
      </c>
      <c r="O153" s="14">
        <f>O40+O51-O102+5555</f>
        <v>406240.14435058832</v>
      </c>
    </row>
    <row r="154" spans="1:15" x14ac:dyDescent="0.3">
      <c r="A154" s="8" t="s">
        <v>21</v>
      </c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</row>
    <row r="155" spans="1:15" ht="37.5" x14ac:dyDescent="0.3">
      <c r="A155" s="1" t="s">
        <v>22</v>
      </c>
      <c r="B155" s="12">
        <v>187963</v>
      </c>
      <c r="C155" s="12">
        <f>C42-C104</f>
        <v>188357</v>
      </c>
      <c r="D155" s="12">
        <f>D42-D104</f>
        <v>191100</v>
      </c>
      <c r="E155" s="12">
        <f>E42-E104</f>
        <v>193011</v>
      </c>
      <c r="F155" s="12">
        <f>F42-F104</f>
        <v>193496</v>
      </c>
      <c r="G155" s="12">
        <f>G42-G104</f>
        <v>196297</v>
      </c>
      <c r="H155" s="12">
        <f>H42-H104</f>
        <v>198260</v>
      </c>
      <c r="I155" s="12">
        <f>I42-I104</f>
        <v>198843</v>
      </c>
      <c r="J155" s="12">
        <f>J42-J104</f>
        <v>201702</v>
      </c>
      <c r="K155" s="12">
        <f>K42-K104</f>
        <v>203719</v>
      </c>
      <c r="L155" s="12">
        <f>L42-L104</f>
        <v>204405</v>
      </c>
      <c r="M155" s="12">
        <v>207325</v>
      </c>
      <c r="N155" s="12">
        <v>209399</v>
      </c>
      <c r="O155" s="12">
        <v>210194</v>
      </c>
    </row>
    <row r="156" spans="1:15" ht="37.5" x14ac:dyDescent="0.3">
      <c r="A156" s="1" t="s">
        <v>23</v>
      </c>
      <c r="B156" s="12">
        <v>23474</v>
      </c>
      <c r="C156" s="12">
        <f>C43-C105</f>
        <v>23474</v>
      </c>
      <c r="D156" s="12">
        <f>D43-D105</f>
        <v>23479</v>
      </c>
      <c r="E156" s="12">
        <f>E43-E105</f>
        <v>23713</v>
      </c>
      <c r="F156" s="12">
        <f>F43-F105</f>
        <v>23713</v>
      </c>
      <c r="G156" s="12">
        <f>G43-G105</f>
        <v>23717</v>
      </c>
      <c r="H156" s="12">
        <f>H43-H105</f>
        <v>23955</v>
      </c>
      <c r="I156" s="12">
        <f>I43-I105</f>
        <v>23955</v>
      </c>
      <c r="J156" s="12">
        <f>J43-J105</f>
        <v>23959</v>
      </c>
      <c r="K156" s="12">
        <f>K43-K105</f>
        <v>24198</v>
      </c>
      <c r="L156" s="12">
        <f>L43-L105</f>
        <v>24198</v>
      </c>
      <c r="M156" s="12">
        <v>24202</v>
      </c>
      <c r="N156" s="28">
        <v>24444</v>
      </c>
      <c r="O156" s="12">
        <v>24444</v>
      </c>
    </row>
    <row r="157" spans="1:15" ht="37.5" x14ac:dyDescent="0.3">
      <c r="A157" s="1" t="s">
        <v>24</v>
      </c>
      <c r="B157" s="56">
        <f>B51</f>
        <v>156115.9099808</v>
      </c>
      <c r="C157" s="56">
        <f>C51</f>
        <v>151141.49194499999</v>
      </c>
      <c r="D157" s="18">
        <f>D51</f>
        <v>154370.84077800001</v>
      </c>
      <c r="E157" s="56">
        <f>E51</f>
        <v>161579.96683012799</v>
      </c>
      <c r="F157" s="56">
        <f>F51</f>
        <v>156129.16117918497</v>
      </c>
      <c r="G157" s="18">
        <f>G51</f>
        <v>159465.07852367399</v>
      </c>
      <c r="H157" s="18">
        <f>H51</f>
        <v>167235.26566918247</v>
      </c>
      <c r="I157" s="18">
        <f>I51</f>
        <v>161281.42349809807</v>
      </c>
      <c r="J157" s="18">
        <f>J51</f>
        <v>164727.42611495522</v>
      </c>
      <c r="K157" s="18">
        <f>K51</f>
        <v>172921.26470193468</v>
      </c>
      <c r="L157" s="18">
        <f>L51</f>
        <v>166442.4290500372</v>
      </c>
      <c r="M157" s="18">
        <f>M51</f>
        <v>169998.70375063378</v>
      </c>
      <c r="N157" s="18">
        <f>N51</f>
        <v>178800.58770180045</v>
      </c>
      <c r="O157" s="21">
        <f>O51</f>
        <v>171602.14435058835</v>
      </c>
    </row>
    <row r="158" spans="1:15" x14ac:dyDescent="0.3">
      <c r="A158" s="1" t="s">
        <v>25</v>
      </c>
      <c r="B158" s="56"/>
      <c r="C158" s="56"/>
      <c r="D158" s="18"/>
      <c r="E158" s="56"/>
      <c r="F158" s="56"/>
      <c r="G158" s="18"/>
      <c r="H158" s="18"/>
      <c r="I158" s="18"/>
      <c r="J158" s="18"/>
      <c r="K158" s="18"/>
      <c r="L158" s="18"/>
      <c r="M158" s="18"/>
      <c r="N158" s="18"/>
      <c r="O158" s="21"/>
    </row>
    <row r="159" spans="1:15" x14ac:dyDescent="0.3">
      <c r="A159" s="1" t="s">
        <v>26</v>
      </c>
      <c r="B159" s="16">
        <f>B53</f>
        <v>126810.926284</v>
      </c>
      <c r="C159" s="16">
        <f>C53</f>
        <v>124559.90054999999</v>
      </c>
      <c r="D159" s="18">
        <f>D53</f>
        <v>126697.65371999999</v>
      </c>
      <c r="E159" s="16">
        <f>E53</f>
        <v>131249.30870393998</v>
      </c>
      <c r="F159" s="16">
        <f>F53</f>
        <v>128670.37726814998</v>
      </c>
      <c r="G159" s="18">
        <f>G53</f>
        <v>130878.67629275998</v>
      </c>
      <c r="H159" s="18">
        <f>H53</f>
        <v>135843.03450857787</v>
      </c>
      <c r="I159" s="18">
        <f>I53</f>
        <v>132916.49971799893</v>
      </c>
      <c r="J159" s="18">
        <f>J53</f>
        <v>135197.67261042105</v>
      </c>
      <c r="K159" s="18">
        <f>K53</f>
        <v>140461.69768186953</v>
      </c>
      <c r="L159" s="18">
        <f>L53</f>
        <v>137169.82770897489</v>
      </c>
      <c r="M159" s="18">
        <f>M53</f>
        <v>139523.99813395453</v>
      </c>
      <c r="N159" s="18">
        <f>N53</f>
        <v>145237.39540305309</v>
      </c>
      <c r="O159" s="21">
        <f>O53</f>
        <v>141422.0923679531</v>
      </c>
    </row>
    <row r="160" spans="1:15" x14ac:dyDescent="0.3">
      <c r="A160" s="1" t="s">
        <v>28</v>
      </c>
      <c r="B160" s="16">
        <f>B54</f>
        <v>3290.3360000000002</v>
      </c>
      <c r="C160" s="16">
        <f>C54</f>
        <v>3294.231119999999</v>
      </c>
      <c r="D160" s="18">
        <f>D54</f>
        <v>3291.0482879999995</v>
      </c>
      <c r="E160" s="16">
        <f>E54</f>
        <v>3405.4977600000002</v>
      </c>
      <c r="F160" s="16">
        <f>F54</f>
        <v>3402.9407469599987</v>
      </c>
      <c r="G160" s="18">
        <f>G54</f>
        <v>3399.6528815039992</v>
      </c>
      <c r="H160" s="18">
        <f>H54</f>
        <v>3524.6901816</v>
      </c>
      <c r="I160" s="18">
        <f>I54</f>
        <v>3515.2377916096784</v>
      </c>
      <c r="J160" s="18">
        <f>J54</f>
        <v>3511.8414265936308</v>
      </c>
      <c r="K160" s="18">
        <f>K54</f>
        <v>3644.5296477744</v>
      </c>
      <c r="L160" s="18">
        <f>L54</f>
        <v>3627.7254009411881</v>
      </c>
      <c r="M160" s="18">
        <f>M54</f>
        <v>3624.2203522446271</v>
      </c>
      <c r="N160" s="18">
        <f>N54</f>
        <v>3768.4436557987297</v>
      </c>
      <c r="O160" s="21">
        <f>O54</f>
        <v>3740.1848883703647</v>
      </c>
    </row>
    <row r="161" spans="1:15" x14ac:dyDescent="0.3">
      <c r="A161" s="9" t="s">
        <v>29</v>
      </c>
      <c r="B161" s="14">
        <f t="shared" ref="B161:O161" si="87">B153</f>
        <v>367552.9099808</v>
      </c>
      <c r="C161" s="14">
        <f t="shared" si="87"/>
        <v>362972.4919449999</v>
      </c>
      <c r="D161" s="14">
        <f t="shared" si="87"/>
        <v>368949.84077800019</v>
      </c>
      <c r="E161" s="14">
        <f t="shared" si="87"/>
        <v>378303.96683012787</v>
      </c>
      <c r="F161" s="14">
        <f t="shared" si="87"/>
        <v>373338.16117918491</v>
      </c>
      <c r="G161" s="14">
        <f t="shared" si="87"/>
        <v>379479.07852367405</v>
      </c>
      <c r="H161" s="14">
        <f t="shared" si="87"/>
        <v>389450.26566918241</v>
      </c>
      <c r="I161" s="14">
        <f t="shared" si="87"/>
        <v>384079.42349809827</v>
      </c>
      <c r="J161" s="14">
        <f t="shared" si="87"/>
        <v>390388.42611495499</v>
      </c>
      <c r="K161" s="14">
        <f t="shared" si="87"/>
        <v>400838.26470193453</v>
      </c>
      <c r="L161" s="14">
        <f t="shared" si="87"/>
        <v>395045.42905003717</v>
      </c>
      <c r="M161" s="14">
        <f t="shared" si="87"/>
        <v>401525.70375063363</v>
      </c>
      <c r="N161" s="14">
        <f t="shared" si="87"/>
        <v>412643.58770180028</v>
      </c>
      <c r="O161" s="14">
        <f t="shared" si="87"/>
        <v>406240.14435058832</v>
      </c>
    </row>
    <row r="162" spans="1:15" ht="41.25" customHeight="1" x14ac:dyDescent="0.3">
      <c r="A162" s="9" t="s">
        <v>30</v>
      </c>
      <c r="B162" s="55">
        <v>0</v>
      </c>
      <c r="C162" s="55">
        <v>0</v>
      </c>
      <c r="D162" s="55">
        <v>0</v>
      </c>
      <c r="E162" s="55">
        <v>0</v>
      </c>
      <c r="F162" s="55">
        <v>0</v>
      </c>
      <c r="G162" s="55">
        <v>0</v>
      </c>
      <c r="H162" s="55">
        <v>0</v>
      </c>
      <c r="I162" s="55">
        <v>0</v>
      </c>
      <c r="J162" s="55">
        <v>0</v>
      </c>
      <c r="K162" s="55">
        <v>0</v>
      </c>
      <c r="L162" s="55">
        <v>0</v>
      </c>
      <c r="M162" s="55">
        <v>0</v>
      </c>
      <c r="N162" s="55">
        <v>0</v>
      </c>
      <c r="O162" s="55">
        <v>0</v>
      </c>
    </row>
    <row r="163" spans="1:15" ht="37.5" x14ac:dyDescent="0.3">
      <c r="A163" s="1" t="s">
        <v>31</v>
      </c>
      <c r="B163" s="56">
        <v>0</v>
      </c>
      <c r="C163" s="56">
        <v>0</v>
      </c>
      <c r="D163" s="56">
        <v>0</v>
      </c>
      <c r="E163" s="56">
        <v>0</v>
      </c>
      <c r="F163" s="56">
        <v>0</v>
      </c>
      <c r="G163" s="56">
        <v>0</v>
      </c>
      <c r="H163" s="56">
        <v>0</v>
      </c>
      <c r="I163" s="56">
        <v>0</v>
      </c>
      <c r="J163" s="56">
        <v>0</v>
      </c>
      <c r="K163" s="56">
        <v>0</v>
      </c>
      <c r="L163" s="56">
        <v>0</v>
      </c>
      <c r="M163" s="56">
        <v>0</v>
      </c>
      <c r="N163" s="56">
        <v>0</v>
      </c>
      <c r="O163" s="56">
        <v>0</v>
      </c>
    </row>
    <row r="165" spans="1:15" x14ac:dyDescent="0.3">
      <c r="A165" s="68" t="s">
        <v>17</v>
      </c>
      <c r="B165" s="71" t="s">
        <v>37</v>
      </c>
      <c r="C165" s="75"/>
      <c r="D165" s="76" t="s">
        <v>38</v>
      </c>
      <c r="E165" s="77"/>
      <c r="F165" s="78"/>
      <c r="G165" s="76" t="s">
        <v>39</v>
      </c>
      <c r="H165" s="77"/>
      <c r="I165" s="78"/>
      <c r="J165" s="76" t="s">
        <v>40</v>
      </c>
      <c r="K165" s="77"/>
      <c r="L165" s="78"/>
      <c r="M165" s="76" t="s">
        <v>41</v>
      </c>
      <c r="N165" s="77"/>
      <c r="O165" s="78"/>
    </row>
    <row r="166" spans="1:15" ht="37.5" x14ac:dyDescent="0.3">
      <c r="A166" s="69"/>
      <c r="B166" s="33" t="s">
        <v>8</v>
      </c>
      <c r="C166" s="33" t="s">
        <v>9</v>
      </c>
      <c r="D166" s="33" t="s">
        <v>7</v>
      </c>
      <c r="E166" s="33" t="s">
        <v>8</v>
      </c>
      <c r="F166" s="33" t="s">
        <v>9</v>
      </c>
      <c r="G166" s="33" t="s">
        <v>7</v>
      </c>
      <c r="H166" s="33" t="s">
        <v>8</v>
      </c>
      <c r="I166" s="32" t="s">
        <v>9</v>
      </c>
      <c r="J166" s="33" t="s">
        <v>7</v>
      </c>
      <c r="K166" s="33" t="s">
        <v>8</v>
      </c>
      <c r="L166" s="32" t="s">
        <v>9</v>
      </c>
      <c r="M166" s="33" t="s">
        <v>7</v>
      </c>
      <c r="N166" s="33" t="s">
        <v>8</v>
      </c>
      <c r="O166" s="33" t="s">
        <v>9</v>
      </c>
    </row>
    <row r="167" spans="1:15" x14ac:dyDescent="0.3">
      <c r="A167" s="66" t="s">
        <v>33</v>
      </c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59"/>
      <c r="O167" s="59"/>
    </row>
    <row r="168" spans="1:15" x14ac:dyDescent="0.3">
      <c r="A168" s="6" t="s">
        <v>20</v>
      </c>
      <c r="B168" s="14">
        <f>B61+B72-B118+5555</f>
        <v>412897.66356690321</v>
      </c>
      <c r="C168" s="14">
        <f>C61+C72-C118+5555</f>
        <v>424526.20650825789</v>
      </c>
      <c r="D168" s="14">
        <f>D61+D72-D118+5555</f>
        <v>417839.8108254564</v>
      </c>
      <c r="E168" s="14">
        <f>E61+E72-E118+5555</f>
        <v>424674.99213747727</v>
      </c>
      <c r="F168" s="14">
        <f>F61+F72-F118+5555</f>
        <v>437024.43932303041</v>
      </c>
      <c r="G168" s="14">
        <f>G61+G72-G118+5555</f>
        <v>429502.54333939496</v>
      </c>
      <c r="H168" s="14">
        <f>H61+H72-H118+5555</f>
        <v>436517.34990946436</v>
      </c>
      <c r="I168" s="14">
        <f>I61+I72-I118+5555</f>
        <v>449601.39394204458</v>
      </c>
      <c r="J168" s="14">
        <f>J61+J72-J118+5555</f>
        <v>441582.06709623709</v>
      </c>
      <c r="K168" s="14">
        <f>K61+K72-K118+5555</f>
        <v>448781.67805683892</v>
      </c>
      <c r="L168" s="14">
        <f>L61+L72-L118+5555</f>
        <v>462436.00576030603</v>
      </c>
      <c r="M168" s="14">
        <f>M61+M72-M118+5555</f>
        <v>454094.69704202795</v>
      </c>
      <c r="N168" s="14">
        <f>N61+N72-N118+5555</f>
        <v>461485.38372048689</v>
      </c>
      <c r="O168" s="14">
        <f>O61+O72-O118+5555</f>
        <v>475535.06992735481</v>
      </c>
    </row>
    <row r="169" spans="1:15" x14ac:dyDescent="0.3">
      <c r="A169" s="8" t="s">
        <v>21</v>
      </c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</row>
    <row r="170" spans="1:15" ht="24.75" customHeight="1" x14ac:dyDescent="0.3">
      <c r="A170" s="1" t="s">
        <v>22</v>
      </c>
      <c r="B170" s="12">
        <v>213180</v>
      </c>
      <c r="C170" s="12">
        <v>215311</v>
      </c>
      <c r="D170" s="12">
        <v>216224</v>
      </c>
      <c r="E170" s="12">
        <v>219276</v>
      </c>
      <c r="F170" s="12">
        <v>221468</v>
      </c>
      <c r="G170" s="12">
        <v>222505</v>
      </c>
      <c r="H170" s="12">
        <v>225625</v>
      </c>
      <c r="I170" s="12">
        <v>227882</v>
      </c>
      <c r="J170" s="12">
        <v>229051</v>
      </c>
      <c r="K170" s="12">
        <v>232243</v>
      </c>
      <c r="L170" s="12">
        <v>234565</v>
      </c>
      <c r="M170" s="12">
        <v>235875</v>
      </c>
      <c r="N170" s="12">
        <v>239142</v>
      </c>
      <c r="O170" s="12">
        <v>241534</v>
      </c>
    </row>
    <row r="171" spans="1:15" ht="37.5" x14ac:dyDescent="0.3">
      <c r="A171" s="1" t="s">
        <v>23</v>
      </c>
      <c r="B171" s="12">
        <v>24449</v>
      </c>
      <c r="C171" s="12">
        <v>24694</v>
      </c>
      <c r="D171" s="12">
        <v>24694</v>
      </c>
      <c r="E171" s="12">
        <v>24697</v>
      </c>
      <c r="F171" s="12">
        <v>24945</v>
      </c>
      <c r="G171" s="12">
        <v>24945</v>
      </c>
      <c r="H171" s="12">
        <v>24950</v>
      </c>
      <c r="I171" s="12">
        <v>25199</v>
      </c>
      <c r="J171" s="12">
        <v>25199</v>
      </c>
      <c r="K171" s="12">
        <v>25204</v>
      </c>
      <c r="L171" s="12">
        <v>25455</v>
      </c>
      <c r="M171" s="12">
        <v>25455</v>
      </c>
      <c r="N171" s="12">
        <v>25460</v>
      </c>
      <c r="O171" s="12">
        <v>25715</v>
      </c>
    </row>
    <row r="172" spans="1:15" ht="37.5" x14ac:dyDescent="0.3">
      <c r="A172" s="1" t="s">
        <v>24</v>
      </c>
      <c r="B172" s="56">
        <f t="shared" ref="B172:O172" si="88">B72</f>
        <v>175268.66356690341</v>
      </c>
      <c r="C172" s="56">
        <f t="shared" si="88"/>
        <v>184522.20650825807</v>
      </c>
      <c r="D172" s="18">
        <f t="shared" si="88"/>
        <v>176921.81082545657</v>
      </c>
      <c r="E172" s="56">
        <f t="shared" si="88"/>
        <v>180701.99213747741</v>
      </c>
      <c r="F172" s="56">
        <f t="shared" si="88"/>
        <v>190611.43932303056</v>
      </c>
      <c r="G172" s="18">
        <f t="shared" si="88"/>
        <v>182052.54333939479</v>
      </c>
      <c r="H172" s="18">
        <f t="shared" si="88"/>
        <v>185942.34990946425</v>
      </c>
      <c r="I172" s="18">
        <f t="shared" si="88"/>
        <v>196520.39394204449</v>
      </c>
      <c r="J172" s="18">
        <f t="shared" si="88"/>
        <v>187332.06709623721</v>
      </c>
      <c r="K172" s="18">
        <f t="shared" si="88"/>
        <v>191334.67805683869</v>
      </c>
      <c r="L172" s="18">
        <f t="shared" si="88"/>
        <v>202416.00576030582</v>
      </c>
      <c r="M172" s="18">
        <f t="shared" si="88"/>
        <v>192764.69704202807</v>
      </c>
      <c r="N172" s="18">
        <f t="shared" si="88"/>
        <v>196883.38372048701</v>
      </c>
      <c r="O172" s="21">
        <f t="shared" si="88"/>
        <v>208286.06992735466</v>
      </c>
    </row>
    <row r="173" spans="1:15" x14ac:dyDescent="0.3">
      <c r="A173" s="1" t="s">
        <v>25</v>
      </c>
      <c r="B173" s="56"/>
      <c r="C173" s="56"/>
      <c r="D173" s="18"/>
      <c r="E173" s="56"/>
      <c r="F173" s="56"/>
      <c r="G173" s="18"/>
      <c r="H173" s="18"/>
      <c r="I173" s="18"/>
      <c r="J173" s="18"/>
      <c r="K173" s="18"/>
      <c r="L173" s="18"/>
      <c r="M173" s="18"/>
      <c r="N173" s="18"/>
      <c r="O173" s="21"/>
    </row>
    <row r="174" spans="1:15" x14ac:dyDescent="0.3">
      <c r="A174" s="1" t="s">
        <v>26</v>
      </c>
      <c r="B174" s="16">
        <f t="shared" ref="B174:O174" si="89">B74</f>
        <v>141422.0923679531</v>
      </c>
      <c r="C174" s="16">
        <f t="shared" si="89"/>
        <v>143988.76607424108</v>
      </c>
      <c r="D174" s="18">
        <f t="shared" si="89"/>
        <v>149739.75466054771</v>
      </c>
      <c r="E174" s="16">
        <f t="shared" si="89"/>
        <v>145806.17723135964</v>
      </c>
      <c r="F174" s="16">
        <f t="shared" si="89"/>
        <v>148740.39535469102</v>
      </c>
      <c r="G174" s="18">
        <f t="shared" si="89"/>
        <v>154082.20754570357</v>
      </c>
      <c r="H174" s="18">
        <f t="shared" si="89"/>
        <v>150034.55637106905</v>
      </c>
      <c r="I174" s="18">
        <f t="shared" si="89"/>
        <v>153351.34761068644</v>
      </c>
      <c r="J174" s="18">
        <f t="shared" si="89"/>
        <v>158550.59156452896</v>
      </c>
      <c r="K174" s="18">
        <f t="shared" si="89"/>
        <v>154385.55850583003</v>
      </c>
      <c r="L174" s="18">
        <f t="shared" si="89"/>
        <v>157951.88803900703</v>
      </c>
      <c r="M174" s="18">
        <f t="shared" si="89"/>
        <v>163148.55871990029</v>
      </c>
      <c r="N174" s="18">
        <f t="shared" si="89"/>
        <v>158862.73970249909</v>
      </c>
      <c r="O174" s="21">
        <f t="shared" si="89"/>
        <v>162532.49279213822</v>
      </c>
    </row>
    <row r="175" spans="1:15" x14ac:dyDescent="0.3">
      <c r="A175" s="1" t="s">
        <v>28</v>
      </c>
      <c r="B175" s="16">
        <f t="shared" ref="B175:O175" si="90">B75</f>
        <v>3740.1848883703647</v>
      </c>
      <c r="C175" s="16">
        <f t="shared" si="90"/>
        <v>3740.1954035164554</v>
      </c>
      <c r="D175" s="18">
        <f t="shared" si="90"/>
        <v>3885.2654091284899</v>
      </c>
      <c r="E175" s="16">
        <f t="shared" si="90"/>
        <v>3856.1306199098458</v>
      </c>
      <c r="F175" s="16">
        <f t="shared" si="90"/>
        <v>3863.6218518324981</v>
      </c>
      <c r="G175" s="18">
        <f t="shared" si="90"/>
        <v>3997.9381059932157</v>
      </c>
      <c r="H175" s="18">
        <f t="shared" si="90"/>
        <v>3967.9584078872308</v>
      </c>
      <c r="I175" s="18">
        <f t="shared" si="90"/>
        <v>3983.3941292393051</v>
      </c>
      <c r="J175" s="18">
        <f t="shared" si="90"/>
        <v>4113.8783110670183</v>
      </c>
      <c r="K175" s="18">
        <f t="shared" si="90"/>
        <v>4083.02920171596</v>
      </c>
      <c r="L175" s="18">
        <f t="shared" si="90"/>
        <v>4102.8959531164846</v>
      </c>
      <c r="M175" s="18">
        <f t="shared" si="90"/>
        <v>4233.1807820879612</v>
      </c>
      <c r="N175" s="18">
        <f t="shared" si="90"/>
        <v>4201.4370485657228</v>
      </c>
      <c r="O175" s="21">
        <f t="shared" si="90"/>
        <v>4221.8799357568623</v>
      </c>
    </row>
    <row r="176" spans="1:15" x14ac:dyDescent="0.3">
      <c r="A176" s="9" t="s">
        <v>29</v>
      </c>
      <c r="B176" s="14">
        <f t="shared" ref="B176:O176" si="91">B168</f>
        <v>412897.66356690321</v>
      </c>
      <c r="C176" s="14">
        <f t="shared" si="91"/>
        <v>424526.20650825789</v>
      </c>
      <c r="D176" s="14">
        <f t="shared" si="91"/>
        <v>417839.8108254564</v>
      </c>
      <c r="E176" s="14">
        <f t="shared" si="91"/>
        <v>424674.99213747727</v>
      </c>
      <c r="F176" s="14">
        <f t="shared" si="91"/>
        <v>437024.43932303041</v>
      </c>
      <c r="G176" s="14">
        <f t="shared" si="91"/>
        <v>429502.54333939496</v>
      </c>
      <c r="H176" s="14">
        <f t="shared" si="91"/>
        <v>436517.34990946436</v>
      </c>
      <c r="I176" s="14">
        <f t="shared" si="91"/>
        <v>449601.39394204458</v>
      </c>
      <c r="J176" s="14">
        <f t="shared" si="91"/>
        <v>441582.06709623709</v>
      </c>
      <c r="K176" s="14">
        <f t="shared" si="91"/>
        <v>448781.67805683892</v>
      </c>
      <c r="L176" s="14">
        <f t="shared" si="91"/>
        <v>462436.00576030603</v>
      </c>
      <c r="M176" s="14">
        <f t="shared" si="91"/>
        <v>454094.69704202795</v>
      </c>
      <c r="N176" s="14">
        <f t="shared" si="91"/>
        <v>461485.38372048689</v>
      </c>
      <c r="O176" s="14">
        <f t="shared" si="91"/>
        <v>475535.06992735481</v>
      </c>
    </row>
    <row r="177" spans="1:15" ht="41.25" customHeight="1" x14ac:dyDescent="0.3">
      <c r="A177" s="9" t="s">
        <v>30</v>
      </c>
      <c r="B177" s="55">
        <v>0</v>
      </c>
      <c r="C177" s="55">
        <v>0</v>
      </c>
      <c r="D177" s="55">
        <v>0</v>
      </c>
      <c r="E177" s="55">
        <v>0</v>
      </c>
      <c r="F177" s="55">
        <v>0</v>
      </c>
      <c r="G177" s="55">
        <v>0</v>
      </c>
      <c r="H177" s="55">
        <v>0</v>
      </c>
      <c r="I177" s="55">
        <v>0</v>
      </c>
      <c r="J177" s="55">
        <v>0</v>
      </c>
      <c r="K177" s="55">
        <v>0</v>
      </c>
      <c r="L177" s="55">
        <v>0</v>
      </c>
      <c r="M177" s="55">
        <v>0</v>
      </c>
      <c r="N177" s="55">
        <v>0</v>
      </c>
      <c r="O177" s="55">
        <v>0</v>
      </c>
    </row>
    <row r="178" spans="1:15" ht="37.5" x14ac:dyDescent="0.3">
      <c r="A178" s="1" t="s">
        <v>31</v>
      </c>
      <c r="B178" s="56">
        <v>0</v>
      </c>
      <c r="C178" s="56">
        <v>0</v>
      </c>
      <c r="D178" s="56">
        <v>0</v>
      </c>
      <c r="E178" s="56">
        <v>0</v>
      </c>
      <c r="F178" s="56">
        <v>0</v>
      </c>
      <c r="G178" s="56">
        <v>0</v>
      </c>
      <c r="H178" s="56">
        <v>0</v>
      </c>
      <c r="I178" s="56">
        <v>0</v>
      </c>
      <c r="J178" s="56">
        <v>0</v>
      </c>
      <c r="K178" s="56">
        <v>0</v>
      </c>
      <c r="L178" s="56">
        <v>0</v>
      </c>
      <c r="M178" s="56">
        <v>0</v>
      </c>
      <c r="N178" s="56">
        <v>0</v>
      </c>
      <c r="O178" s="56">
        <v>0</v>
      </c>
    </row>
  </sheetData>
  <mergeCells count="74">
    <mergeCell ref="A10:O10"/>
    <mergeCell ref="L1:M1"/>
    <mergeCell ref="L2:O2"/>
    <mergeCell ref="L3:O3"/>
    <mergeCell ref="L4:O4"/>
    <mergeCell ref="A9:O9"/>
    <mergeCell ref="A11:O11"/>
    <mergeCell ref="J15:O15"/>
    <mergeCell ref="A16:A17"/>
    <mergeCell ref="B16:B17"/>
    <mergeCell ref="C16:C17"/>
    <mergeCell ref="D16:D17"/>
    <mergeCell ref="E16:G16"/>
    <mergeCell ref="H16:J16"/>
    <mergeCell ref="K16:M16"/>
    <mergeCell ref="N16:O16"/>
    <mergeCell ref="A18:O18"/>
    <mergeCell ref="A37:A38"/>
    <mergeCell ref="C37:E37"/>
    <mergeCell ref="F37:H37"/>
    <mergeCell ref="I37:K37"/>
    <mergeCell ref="L37:N37"/>
    <mergeCell ref="A39:O39"/>
    <mergeCell ref="A58:A59"/>
    <mergeCell ref="A152:M152"/>
    <mergeCell ref="A133:O133"/>
    <mergeCell ref="A150:A151"/>
    <mergeCell ref="A131:A132"/>
    <mergeCell ref="B131:B132"/>
    <mergeCell ref="C131:C132"/>
    <mergeCell ref="A83:A84"/>
    <mergeCell ref="B83:B84"/>
    <mergeCell ref="C83:C84"/>
    <mergeCell ref="D83:D84"/>
    <mergeCell ref="E83:G83"/>
    <mergeCell ref="H83:J83"/>
    <mergeCell ref="B58:C58"/>
    <mergeCell ref="D58:F58"/>
    <mergeCell ref="G58:I58"/>
    <mergeCell ref="J58:L58"/>
    <mergeCell ref="M58:O58"/>
    <mergeCell ref="A101:O101"/>
    <mergeCell ref="A115:A116"/>
    <mergeCell ref="A85:O85"/>
    <mergeCell ref="A99:A100"/>
    <mergeCell ref="A60:O60"/>
    <mergeCell ref="K83:M83"/>
    <mergeCell ref="N83:O83"/>
    <mergeCell ref="C99:E99"/>
    <mergeCell ref="F99:H99"/>
    <mergeCell ref="I99:K99"/>
    <mergeCell ref="L99:N99"/>
    <mergeCell ref="A117:O117"/>
    <mergeCell ref="B115:C115"/>
    <mergeCell ref="D115:F115"/>
    <mergeCell ref="G115:I115"/>
    <mergeCell ref="J115:L115"/>
    <mergeCell ref="M115:O115"/>
    <mergeCell ref="A167:M167"/>
    <mergeCell ref="A165:A166"/>
    <mergeCell ref="D131:D132"/>
    <mergeCell ref="E131:G131"/>
    <mergeCell ref="H131:J131"/>
    <mergeCell ref="K131:M131"/>
    <mergeCell ref="C150:E150"/>
    <mergeCell ref="F150:H150"/>
    <mergeCell ref="I150:K150"/>
    <mergeCell ref="L150:N150"/>
    <mergeCell ref="B165:C165"/>
    <mergeCell ref="D165:F165"/>
    <mergeCell ref="G165:I165"/>
    <mergeCell ref="J165:L165"/>
    <mergeCell ref="M165:O165"/>
    <mergeCell ref="N131:O131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бюджетный прогноз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2023-11-14T06:36:19Z</cp:lastPrinted>
  <dcterms:created xsi:type="dcterms:W3CDTF">2020-11-11T04:43:08Z</dcterms:created>
  <dcterms:modified xsi:type="dcterms:W3CDTF">2023-11-27T11:21:32Z</dcterms:modified>
</cp:coreProperties>
</file>